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mc:AlternateContent xmlns:mc="http://schemas.openxmlformats.org/markup-compatibility/2006">
    <mc:Choice Requires="x15">
      <x15ac:absPath xmlns:x15ac="http://schemas.microsoft.com/office/spreadsheetml/2010/11/ac" url="D:\TSUNAMIdata\Hazus\FY22_NOAA_task4\Report\Tables\Clatsop\"/>
    </mc:Choice>
  </mc:AlternateContent>
  <xr:revisionPtr revIDLastSave="0" documentId="13_ncr:1_{BDC9388C-B7D0-4F52-B561-5C2B1FA1CB59}" xr6:coauthVersionLast="47" xr6:coauthVersionMax="47" xr10:uidLastSave="{00000000-0000-0000-0000-000000000000}"/>
  <bookViews>
    <workbookView xWindow="39105" yWindow="375" windowWidth="36405" windowHeight="16785" tabRatio="837" activeTab="8" xr2:uid="{00000000-000D-0000-FFFF-FFFF00000000}"/>
  </bookViews>
  <sheets>
    <sheet name="Note" sheetId="1" r:id="rId1"/>
    <sheet name="Table3-1" sheetId="2" r:id="rId2"/>
    <sheet name="Table3-2" sheetId="3" r:id="rId3"/>
    <sheet name="Table3-3" sheetId="4" r:id="rId4"/>
    <sheet name="Table3-4" sheetId="5" r:id="rId5"/>
    <sheet name="Table3-5" sheetId="6" r:id="rId6"/>
    <sheet name="Table3-6" sheetId="7" r:id="rId7"/>
    <sheet name="Table3-7" sheetId="8" r:id="rId8"/>
    <sheet name="Table3-8" sheetId="9" r:id="rId9"/>
    <sheet name="Res_Occupancy" sheetId="10" r:id="rId10"/>
    <sheet name="Bldg_Damage" sheetId="11" r:id="rId11"/>
    <sheet name="Bldg_types_A" sheetId="12" r:id="rId12"/>
    <sheet name="Bldg_types_B" sheetId="13" r:id="rId13"/>
    <sheet name="BuildingDamage" sheetId="14" r:id="rId14"/>
    <sheet name="Dmg by Pct" sheetId="21" r:id="rId15"/>
    <sheet name="BuildValues" sheetId="16" r:id="rId16"/>
    <sheet name="Content Loss" sheetId="17" r:id="rId17"/>
    <sheet name="Bld Dmg Occ" sheetId="18" r:id="rId18"/>
    <sheet name="Economy" sheetId="19" r:id="rId19"/>
    <sheet name="Adjustments" sheetId="20" r:id="rId20"/>
  </sheets>
  <definedNames>
    <definedName name="_Ref13051046" localSheetId="6">'Table3-6'!$B$1</definedName>
    <definedName name="_Ref35955967" localSheetId="2">'Table3-2'!$B$2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Y26" i="9" l="1"/>
  <c r="AX26" i="9"/>
  <c r="AW26" i="9"/>
  <c r="AY10" i="9" l="1"/>
  <c r="AX10" i="9"/>
  <c r="AW10" i="9"/>
  <c r="AY9" i="9"/>
  <c r="AX9" i="9"/>
  <c r="AW9" i="9"/>
  <c r="AY8" i="9"/>
  <c r="AX8" i="9"/>
  <c r="AW8" i="9"/>
  <c r="AY7" i="9"/>
  <c r="AX7" i="9"/>
  <c r="AW7" i="9"/>
  <c r="AY14" i="9"/>
  <c r="AX14" i="9"/>
  <c r="AW14" i="9"/>
  <c r="AY13" i="9"/>
  <c r="AX13" i="9"/>
  <c r="AW13" i="9"/>
  <c r="AY12" i="9"/>
  <c r="AX12" i="9"/>
  <c r="AW12" i="9"/>
  <c r="AY11" i="9"/>
  <c r="AX11" i="9"/>
  <c r="AW11" i="9"/>
  <c r="AA14" i="17"/>
  <c r="Z14" i="17"/>
  <c r="Y14" i="17"/>
  <c r="AA13" i="17"/>
  <c r="Z13" i="17"/>
  <c r="Y13" i="17"/>
  <c r="AA12" i="17"/>
  <c r="Z12" i="17"/>
  <c r="Y12" i="17"/>
  <c r="AA11" i="17"/>
  <c r="Z11" i="17"/>
  <c r="Y11" i="17"/>
  <c r="AA10" i="17"/>
  <c r="Z10" i="17"/>
  <c r="Y10" i="17"/>
  <c r="AA9" i="17"/>
  <c r="Z9" i="17"/>
  <c r="Y9" i="17"/>
  <c r="AA8" i="17"/>
  <c r="Z8" i="17"/>
  <c r="Y8" i="17"/>
  <c r="AA7" i="17"/>
  <c r="Z7" i="17"/>
  <c r="Y7" i="17"/>
  <c r="V7" i="2"/>
  <c r="W7" i="2"/>
  <c r="X7" i="2"/>
  <c r="AK27" i="9"/>
  <c r="AJ27" i="9"/>
  <c r="AI27" i="9"/>
  <c r="AG27" i="9"/>
  <c r="AF27" i="9"/>
  <c r="AE27" i="9"/>
  <c r="C28" i="18" l="1"/>
  <c r="D28" i="18"/>
  <c r="E28" i="18"/>
  <c r="F28" i="18"/>
  <c r="G28" i="18"/>
  <c r="H28" i="18"/>
  <c r="T7" i="21" l="1"/>
  <c r="U7" i="21"/>
  <c r="U26" i="21" s="1"/>
  <c r="V7" i="21"/>
  <c r="V26" i="21" s="1"/>
  <c r="T8" i="21"/>
  <c r="U8" i="21"/>
  <c r="V8" i="21"/>
  <c r="T9" i="21"/>
  <c r="U9" i="21"/>
  <c r="V9" i="21"/>
  <c r="T10" i="21"/>
  <c r="T26" i="21" s="1"/>
  <c r="U10" i="21"/>
  <c r="V10" i="21"/>
  <c r="T11" i="21"/>
  <c r="U11" i="21"/>
  <c r="V11" i="21"/>
  <c r="T12" i="21"/>
  <c r="U12" i="21"/>
  <c r="V12" i="21"/>
  <c r="T13" i="21"/>
  <c r="U13" i="21"/>
  <c r="V13" i="21"/>
  <c r="T14" i="21"/>
  <c r="U14" i="21"/>
  <c r="V14" i="21"/>
  <c r="C26" i="21"/>
  <c r="D26" i="21"/>
  <c r="E26" i="21"/>
  <c r="F26" i="21"/>
  <c r="H26" i="21"/>
  <c r="I26" i="21"/>
  <c r="J26" i="21"/>
  <c r="L26" i="21"/>
  <c r="M26" i="21"/>
  <c r="N26" i="21"/>
  <c r="P26" i="21"/>
  <c r="Q26" i="21"/>
  <c r="R26" i="21"/>
  <c r="AF28" i="12" l="1"/>
  <c r="AE28" i="12"/>
  <c r="AD28" i="12"/>
  <c r="AC28" i="12"/>
  <c r="AB28" i="12"/>
  <c r="AA28" i="12"/>
  <c r="AG28" i="12" s="1"/>
  <c r="X28" i="12"/>
  <c r="W28" i="12"/>
  <c r="V28" i="12"/>
  <c r="U28" i="12"/>
  <c r="T28" i="12"/>
  <c r="S28" i="12"/>
  <c r="Y28" i="12" s="1"/>
  <c r="J27" i="11"/>
  <c r="I27" i="11" s="1"/>
  <c r="H27" i="11"/>
  <c r="S27" i="11"/>
  <c r="R27" i="11"/>
  <c r="Q27" i="11"/>
  <c r="P27" i="11"/>
  <c r="O27" i="11"/>
  <c r="N27" i="8"/>
  <c r="I27" i="8"/>
  <c r="Y26" i="7"/>
  <c r="X26" i="7"/>
  <c r="W26" i="7"/>
  <c r="U26" i="7"/>
  <c r="T26" i="7"/>
  <c r="S26" i="7"/>
  <c r="AF28" i="4"/>
  <c r="AE28" i="4"/>
  <c r="AD28" i="4"/>
  <c r="AC28" i="4"/>
  <c r="AB28" i="4"/>
  <c r="AA28" i="4"/>
  <c r="AG28" i="4" s="1"/>
  <c r="X28" i="4"/>
  <c r="W28" i="4"/>
  <c r="V28" i="4"/>
  <c r="U28" i="4"/>
  <c r="T28" i="4"/>
  <c r="S28" i="4"/>
  <c r="Y28" i="4" s="1"/>
  <c r="V27" i="3"/>
  <c r="U27" i="3"/>
  <c r="T27" i="3"/>
  <c r="O27" i="3"/>
  <c r="N27" i="3"/>
  <c r="M27" i="3"/>
  <c r="H27" i="3"/>
  <c r="G27" i="3"/>
  <c r="F27" i="3"/>
  <c r="P27" i="2" l="1"/>
  <c r="U27" i="5"/>
  <c r="J27" i="5"/>
  <c r="I27" i="5"/>
  <c r="H27" i="5"/>
  <c r="I28" i="18" l="1"/>
  <c r="D27" i="11"/>
  <c r="E27" i="11"/>
  <c r="F27" i="11"/>
  <c r="G27" i="11"/>
  <c r="E27" i="17"/>
  <c r="G27" i="17"/>
  <c r="I27" i="17"/>
  <c r="K27" i="17"/>
  <c r="J27" i="17"/>
  <c r="O27" i="17"/>
  <c r="N27" i="17"/>
  <c r="M27" i="17"/>
  <c r="S27" i="17"/>
  <c r="R27" i="17"/>
  <c r="Q27" i="17"/>
  <c r="N27" i="5"/>
  <c r="M27" i="5"/>
  <c r="L27" i="5"/>
  <c r="R27" i="5"/>
  <c r="Q27" i="5"/>
  <c r="P27" i="5"/>
  <c r="T27" i="5"/>
  <c r="Y27" i="5"/>
  <c r="X27" i="5"/>
  <c r="W27" i="5"/>
  <c r="AC27" i="5"/>
  <c r="AB27" i="5"/>
  <c r="AA27" i="5"/>
  <c r="AS27" i="5"/>
  <c r="AR27" i="5"/>
  <c r="AQ27" i="5"/>
  <c r="AW27" i="5"/>
  <c r="AV27" i="5"/>
  <c r="AU27" i="5"/>
  <c r="BA27" i="5"/>
  <c r="AZ27" i="5"/>
  <c r="AY27" i="5"/>
  <c r="AU26" i="9" l="1"/>
  <c r="AT26" i="9"/>
  <c r="AS26" i="9"/>
  <c r="AR26" i="9"/>
  <c r="W27" i="17"/>
  <c r="V27" i="17"/>
  <c r="U27" i="17"/>
  <c r="BE27" i="5"/>
  <c r="BD27" i="5"/>
  <c r="BC27" i="5"/>
  <c r="Z27" i="20"/>
  <c r="Y27" i="20"/>
  <c r="X27" i="20"/>
  <c r="V27" i="20"/>
  <c r="U27" i="20"/>
  <c r="T27" i="20"/>
  <c r="R27" i="20"/>
  <c r="Q27" i="20"/>
  <c r="P27" i="20"/>
  <c r="N27" i="20"/>
  <c r="M27" i="20"/>
  <c r="L27" i="20"/>
  <c r="J27" i="20"/>
  <c r="I27" i="20"/>
  <c r="H27" i="20"/>
  <c r="F27" i="20"/>
  <c r="E27" i="20"/>
  <c r="D27" i="20"/>
  <c r="G27" i="19"/>
  <c r="K27" i="19" s="1"/>
  <c r="F27" i="19"/>
  <c r="J27" i="19" s="1"/>
  <c r="E27" i="19"/>
  <c r="I27" i="19" s="1"/>
  <c r="C27" i="19"/>
  <c r="K14" i="19"/>
  <c r="J14" i="19"/>
  <c r="I14" i="19"/>
  <c r="K13" i="19"/>
  <c r="J13" i="19"/>
  <c r="I13" i="19"/>
  <c r="K12" i="19"/>
  <c r="J12" i="19"/>
  <c r="I12" i="19"/>
  <c r="K11" i="19"/>
  <c r="J11" i="19"/>
  <c r="I11" i="19"/>
  <c r="K10" i="19"/>
  <c r="J10" i="19"/>
  <c r="I10" i="19"/>
  <c r="K9" i="19"/>
  <c r="J9" i="19"/>
  <c r="I9" i="19"/>
  <c r="K8" i="19"/>
  <c r="J8" i="19"/>
  <c r="I8" i="19"/>
  <c r="K7" i="19"/>
  <c r="J7" i="19"/>
  <c r="I7" i="19"/>
  <c r="I27" i="18"/>
  <c r="H27" i="18"/>
  <c r="G27" i="18"/>
  <c r="F27" i="18"/>
  <c r="E27" i="18"/>
  <c r="D27" i="18"/>
  <c r="C27" i="18"/>
  <c r="C27" i="17"/>
  <c r="S14" i="17"/>
  <c r="R14" i="17"/>
  <c r="Q14" i="17"/>
  <c r="S13" i="17"/>
  <c r="R13" i="17"/>
  <c r="Q13" i="17"/>
  <c r="S12" i="17"/>
  <c r="R12" i="17"/>
  <c r="Q12" i="17"/>
  <c r="S11" i="17"/>
  <c r="R11" i="17"/>
  <c r="Q11" i="17"/>
  <c r="S10" i="17"/>
  <c r="R10" i="17"/>
  <c r="Q10" i="17"/>
  <c r="S9" i="17"/>
  <c r="R9" i="17"/>
  <c r="Q9" i="17"/>
  <c r="S8" i="17"/>
  <c r="R8" i="17"/>
  <c r="Q8" i="17"/>
  <c r="S7" i="17"/>
  <c r="R7" i="17"/>
  <c r="Q7" i="17"/>
  <c r="AC27" i="16"/>
  <c r="AB27" i="16"/>
  <c r="AA27" i="16"/>
  <c r="Z27" i="16"/>
  <c r="Y27" i="16"/>
  <c r="X27" i="16"/>
  <c r="W27" i="16"/>
  <c r="U27" i="16"/>
  <c r="T27" i="16"/>
  <c r="S27" i="16"/>
  <c r="R27" i="16"/>
  <c r="P27" i="16"/>
  <c r="O27" i="16"/>
  <c r="N27" i="16"/>
  <c r="M27" i="16"/>
  <c r="K27" i="16"/>
  <c r="J27" i="16"/>
  <c r="I27" i="16"/>
  <c r="H27" i="16"/>
  <c r="F27" i="16"/>
  <c r="E27" i="16"/>
  <c r="D27" i="16"/>
  <c r="C27" i="16"/>
  <c r="H26" i="14"/>
  <c r="G26" i="14"/>
  <c r="F26" i="14"/>
  <c r="E26" i="14"/>
  <c r="D26" i="14"/>
  <c r="C26" i="14"/>
  <c r="F26" i="13"/>
  <c r="E26" i="13"/>
  <c r="D26" i="13"/>
  <c r="C26" i="13"/>
  <c r="G25" i="13"/>
  <c r="G24" i="13"/>
  <c r="G23" i="13"/>
  <c r="G22" i="13"/>
  <c r="G21" i="13"/>
  <c r="G20" i="13"/>
  <c r="G19" i="13"/>
  <c r="G18" i="13"/>
  <c r="G17" i="13"/>
  <c r="G16" i="13"/>
  <c r="G15" i="13"/>
  <c r="G14" i="13"/>
  <c r="G13" i="13"/>
  <c r="G12" i="13"/>
  <c r="G11" i="13"/>
  <c r="G10" i="13"/>
  <c r="G9" i="13"/>
  <c r="G8" i="13"/>
  <c r="G7" i="13"/>
  <c r="G6" i="13"/>
  <c r="P28" i="12"/>
  <c r="O28" i="12"/>
  <c r="N28" i="12"/>
  <c r="M28" i="12"/>
  <c r="L28" i="12"/>
  <c r="K28" i="12"/>
  <c r="H28" i="12"/>
  <c r="G28" i="12"/>
  <c r="F28" i="12"/>
  <c r="E28" i="12"/>
  <c r="D28" i="12"/>
  <c r="C28" i="12"/>
  <c r="Q15" i="12"/>
  <c r="AF15" i="12" s="1"/>
  <c r="I15" i="12"/>
  <c r="X15" i="12" s="1"/>
  <c r="Q14" i="12"/>
  <c r="I14" i="12"/>
  <c r="Q13" i="12"/>
  <c r="AF13" i="12" s="1"/>
  <c r="I13" i="12"/>
  <c r="X13" i="12" s="1"/>
  <c r="AF12" i="12"/>
  <c r="Q12" i="12"/>
  <c r="AE12" i="12" s="1"/>
  <c r="I12" i="12"/>
  <c r="X12" i="12" s="1"/>
  <c r="Q11" i="12"/>
  <c r="AF11" i="12" s="1"/>
  <c r="I11" i="12"/>
  <c r="X11" i="12" s="1"/>
  <c r="Q10" i="12"/>
  <c r="I10" i="12"/>
  <c r="Q9" i="12"/>
  <c r="AF9" i="12" s="1"/>
  <c r="I9" i="12"/>
  <c r="X9" i="12" s="1"/>
  <c r="AF8" i="12"/>
  <c r="Q8" i="12"/>
  <c r="I8" i="12"/>
  <c r="X8" i="12" s="1"/>
  <c r="L27" i="11"/>
  <c r="C27" i="11"/>
  <c r="J14" i="11"/>
  <c r="H14" i="11"/>
  <c r="I14" i="11" s="1"/>
  <c r="G14" i="11"/>
  <c r="F14" i="11"/>
  <c r="E14" i="11"/>
  <c r="D14" i="11"/>
  <c r="J13" i="11"/>
  <c r="H13" i="11"/>
  <c r="I13" i="11" s="1"/>
  <c r="G13" i="11"/>
  <c r="F13" i="11"/>
  <c r="E13" i="11"/>
  <c r="D13" i="11"/>
  <c r="J12" i="11"/>
  <c r="H12" i="11"/>
  <c r="I12" i="11" s="1"/>
  <c r="G12" i="11"/>
  <c r="F12" i="11"/>
  <c r="E12" i="11"/>
  <c r="D12" i="11"/>
  <c r="J11" i="11"/>
  <c r="I11" i="11"/>
  <c r="H11" i="11"/>
  <c r="G11" i="11"/>
  <c r="F11" i="11"/>
  <c r="E11" i="11"/>
  <c r="D11" i="11"/>
  <c r="J10" i="11"/>
  <c r="H10" i="11"/>
  <c r="I10" i="11" s="1"/>
  <c r="G10" i="11"/>
  <c r="F10" i="11"/>
  <c r="E10" i="11"/>
  <c r="D10" i="11"/>
  <c r="J9" i="11"/>
  <c r="H9" i="11"/>
  <c r="I9" i="11" s="1"/>
  <c r="G9" i="11"/>
  <c r="F9" i="11"/>
  <c r="E9" i="11"/>
  <c r="D9" i="11"/>
  <c r="J8" i="11"/>
  <c r="I8" i="11" s="1"/>
  <c r="H8" i="11"/>
  <c r="G8" i="11"/>
  <c r="F8" i="11"/>
  <c r="E8" i="11"/>
  <c r="D8" i="11"/>
  <c r="J7" i="11"/>
  <c r="H7" i="11"/>
  <c r="G7" i="11"/>
  <c r="F7" i="11"/>
  <c r="E7" i="11"/>
  <c r="D7" i="11"/>
  <c r="F26" i="10"/>
  <c r="E26" i="10"/>
  <c r="D26" i="10"/>
  <c r="C26" i="10"/>
  <c r="G25" i="10"/>
  <c r="G24" i="10"/>
  <c r="G23" i="10"/>
  <c r="G22" i="10"/>
  <c r="G21" i="10"/>
  <c r="G20" i="10"/>
  <c r="G19" i="10"/>
  <c r="G18" i="10"/>
  <c r="G17" i="10"/>
  <c r="G16" i="10"/>
  <c r="G15" i="10"/>
  <c r="G14" i="10"/>
  <c r="G13" i="10"/>
  <c r="G12" i="10"/>
  <c r="G11" i="10"/>
  <c r="G10" i="10"/>
  <c r="G9" i="10"/>
  <c r="G8" i="10"/>
  <c r="G7" i="10"/>
  <c r="G6" i="10"/>
  <c r="AC27" i="9"/>
  <c r="Y27" i="9"/>
  <c r="U27" i="9"/>
  <c r="Q27" i="9"/>
  <c r="M27" i="9"/>
  <c r="I27" i="9"/>
  <c r="AP26" i="9"/>
  <c r="AO26" i="9"/>
  <c r="AN26" i="9"/>
  <c r="AM26" i="9"/>
  <c r="AB26" i="9"/>
  <c r="AA26" i="9"/>
  <c r="X26" i="9"/>
  <c r="W26" i="9"/>
  <c r="T26" i="9"/>
  <c r="S26" i="9"/>
  <c r="P26" i="9"/>
  <c r="O26" i="9"/>
  <c r="L26" i="9"/>
  <c r="K26" i="9"/>
  <c r="H26" i="9"/>
  <c r="G26" i="9"/>
  <c r="E26" i="9"/>
  <c r="D26" i="9"/>
  <c r="C26" i="9"/>
  <c r="I26" i="9"/>
  <c r="AJ14" i="9"/>
  <c r="AG14" i="9"/>
  <c r="AK14" i="9" s="1"/>
  <c r="AF14" i="9"/>
  <c r="AE14" i="9"/>
  <c r="AI14" i="9" s="1"/>
  <c r="AC14" i="9"/>
  <c r="Y14" i="9"/>
  <c r="U14" i="9"/>
  <c r="Q14" i="9"/>
  <c r="M14" i="9"/>
  <c r="I14" i="9"/>
  <c r="AG13" i="9"/>
  <c r="AK13" i="9" s="1"/>
  <c r="AF13" i="9"/>
  <c r="AJ13" i="9" s="1"/>
  <c r="AE13" i="9"/>
  <c r="AI13" i="9" s="1"/>
  <c r="AC13" i="9"/>
  <c r="Y13" i="9"/>
  <c r="U13" i="9"/>
  <c r="Q13" i="9"/>
  <c r="M13" i="9"/>
  <c r="I13" i="9"/>
  <c r="AJ12" i="9"/>
  <c r="AI12" i="9"/>
  <c r="AG12" i="9"/>
  <c r="AK12" i="9" s="1"/>
  <c r="AF12" i="9"/>
  <c r="AE12" i="9"/>
  <c r="AC12" i="9"/>
  <c r="Y12" i="9"/>
  <c r="U12" i="9"/>
  <c r="Q12" i="9"/>
  <c r="M12" i="9"/>
  <c r="I12" i="9"/>
  <c r="AG11" i="9"/>
  <c r="AK11" i="9" s="1"/>
  <c r="AF11" i="9"/>
  <c r="AJ11" i="9" s="1"/>
  <c r="AE11" i="9"/>
  <c r="AI11" i="9" s="1"/>
  <c r="AC11" i="9"/>
  <c r="Y11" i="9"/>
  <c r="U11" i="9"/>
  <c r="U26" i="9" s="1"/>
  <c r="Q11" i="9"/>
  <c r="M11" i="9"/>
  <c r="I11" i="9"/>
  <c r="AK10" i="9"/>
  <c r="AJ10" i="9"/>
  <c r="AG10" i="9"/>
  <c r="AF10" i="9"/>
  <c r="AE10" i="9"/>
  <c r="AI10" i="9" s="1"/>
  <c r="AC10" i="9"/>
  <c r="Y10" i="9"/>
  <c r="U10" i="9"/>
  <c r="Q10" i="9"/>
  <c r="M10" i="9"/>
  <c r="I10" i="9"/>
  <c r="AG9" i="9"/>
  <c r="AK9" i="9" s="1"/>
  <c r="AF9" i="9"/>
  <c r="AJ9" i="9" s="1"/>
  <c r="AE9" i="9"/>
  <c r="AI9" i="9" s="1"/>
  <c r="AC9" i="9"/>
  <c r="Y9" i="9"/>
  <c r="U9" i="9"/>
  <c r="Q9" i="9"/>
  <c r="M9" i="9"/>
  <c r="I9" i="9"/>
  <c r="AK8" i="9"/>
  <c r="AJ8" i="9"/>
  <c r="AI8" i="9"/>
  <c r="AG8" i="9"/>
  <c r="AF8" i="9"/>
  <c r="AE8" i="9"/>
  <c r="AC8" i="9"/>
  <c r="Y8" i="9"/>
  <c r="U8" i="9"/>
  <c r="Q8" i="9"/>
  <c r="M8" i="9"/>
  <c r="I8" i="9"/>
  <c r="AG7" i="9"/>
  <c r="AK7" i="9" s="1"/>
  <c r="AF7" i="9"/>
  <c r="AJ7" i="9" s="1"/>
  <c r="AE7" i="9"/>
  <c r="AI7" i="9" s="1"/>
  <c r="AC7" i="9"/>
  <c r="AC26" i="9" s="1"/>
  <c r="Y7" i="9"/>
  <c r="Y26" i="9" s="1"/>
  <c r="U7" i="9"/>
  <c r="Q7" i="9"/>
  <c r="M7" i="9"/>
  <c r="I7" i="9"/>
  <c r="M27" i="8"/>
  <c r="L27" i="8"/>
  <c r="K27" i="8"/>
  <c r="H27" i="8"/>
  <c r="G27" i="8"/>
  <c r="F27" i="8"/>
  <c r="D27" i="8"/>
  <c r="C27" i="8"/>
  <c r="N14" i="8"/>
  <c r="I14" i="8"/>
  <c r="N13" i="8"/>
  <c r="I13" i="8"/>
  <c r="N12" i="8"/>
  <c r="I12" i="8"/>
  <c r="N11" i="8"/>
  <c r="I11" i="8"/>
  <c r="N10" i="8"/>
  <c r="I10" i="8"/>
  <c r="N9" i="8"/>
  <c r="I9" i="8"/>
  <c r="N8" i="8"/>
  <c r="I8" i="8"/>
  <c r="N7" i="8"/>
  <c r="I7" i="8"/>
  <c r="Q26" i="7"/>
  <c r="P26" i="7"/>
  <c r="O26" i="7"/>
  <c r="M26" i="7"/>
  <c r="L26" i="7"/>
  <c r="K26" i="7"/>
  <c r="I26" i="7"/>
  <c r="H26" i="7"/>
  <c r="G26" i="7"/>
  <c r="E26" i="7"/>
  <c r="D26" i="7"/>
  <c r="C26" i="7"/>
  <c r="Y14" i="7"/>
  <c r="X14" i="7"/>
  <c r="W14" i="7"/>
  <c r="U14" i="7"/>
  <c r="T14" i="7"/>
  <c r="S14" i="7"/>
  <c r="Y13" i="7"/>
  <c r="X13" i="7"/>
  <c r="W13" i="7"/>
  <c r="U13" i="7"/>
  <c r="T13" i="7"/>
  <c r="S13" i="7"/>
  <c r="Y12" i="7"/>
  <c r="X12" i="7"/>
  <c r="W12" i="7"/>
  <c r="U12" i="7"/>
  <c r="T12" i="7"/>
  <c r="S12" i="7"/>
  <c r="Y11" i="7"/>
  <c r="X11" i="7"/>
  <c r="W11" i="7"/>
  <c r="U11" i="7"/>
  <c r="T11" i="7"/>
  <c r="S11" i="7"/>
  <c r="Y10" i="7"/>
  <c r="X10" i="7"/>
  <c r="W10" i="7"/>
  <c r="U10" i="7"/>
  <c r="T10" i="7"/>
  <c r="S10" i="7"/>
  <c r="Y9" i="7"/>
  <c r="X9" i="7"/>
  <c r="W9" i="7"/>
  <c r="U9" i="7"/>
  <c r="T9" i="7"/>
  <c r="S9" i="7"/>
  <c r="Y8" i="7"/>
  <c r="X8" i="7"/>
  <c r="W8" i="7"/>
  <c r="U8" i="7"/>
  <c r="T8" i="7"/>
  <c r="S8" i="7"/>
  <c r="Y7" i="7"/>
  <c r="X7" i="7"/>
  <c r="W7" i="7"/>
  <c r="U7" i="7"/>
  <c r="T7" i="7"/>
  <c r="S7" i="7"/>
  <c r="M27" i="6"/>
  <c r="L27" i="6"/>
  <c r="K27" i="6"/>
  <c r="J27" i="6"/>
  <c r="H27" i="6"/>
  <c r="G27" i="6"/>
  <c r="F27" i="6"/>
  <c r="E27" i="6"/>
  <c r="C27" i="6"/>
  <c r="R14" i="6"/>
  <c r="Q14" i="6"/>
  <c r="P14" i="6"/>
  <c r="O14" i="6"/>
  <c r="R13" i="6"/>
  <c r="Q13" i="6"/>
  <c r="P13" i="6"/>
  <c r="O13" i="6"/>
  <c r="R12" i="6"/>
  <c r="Q12" i="6"/>
  <c r="P12" i="6"/>
  <c r="O12" i="6"/>
  <c r="R11" i="6"/>
  <c r="Q11" i="6"/>
  <c r="P11" i="6"/>
  <c r="O11" i="6"/>
  <c r="R10" i="6"/>
  <c r="Q10" i="6"/>
  <c r="P10" i="6"/>
  <c r="O10" i="6"/>
  <c r="R9" i="6"/>
  <c r="Q9" i="6"/>
  <c r="P9" i="6"/>
  <c r="O9" i="6"/>
  <c r="R8" i="6"/>
  <c r="Q8" i="6"/>
  <c r="P8" i="6"/>
  <c r="O8" i="6"/>
  <c r="R7" i="6"/>
  <c r="Q7" i="6"/>
  <c r="P7" i="6"/>
  <c r="O7" i="6"/>
  <c r="AF27" i="5"/>
  <c r="AG27" i="5"/>
  <c r="AN27" i="5"/>
  <c r="AE27" i="5"/>
  <c r="F27" i="5"/>
  <c r="E27" i="5"/>
  <c r="D27" i="5"/>
  <c r="C27" i="5"/>
  <c r="BE14" i="5"/>
  <c r="BD14" i="5"/>
  <c r="BC14" i="5"/>
  <c r="AS14" i="5"/>
  <c r="AR14" i="5"/>
  <c r="AQ14" i="5"/>
  <c r="AO14" i="5"/>
  <c r="AN14" i="5"/>
  <c r="AM14" i="5"/>
  <c r="AK14" i="5"/>
  <c r="AJ14" i="5"/>
  <c r="AI14" i="5"/>
  <c r="AG14" i="5"/>
  <c r="AF14" i="5"/>
  <c r="AE14" i="5"/>
  <c r="U14" i="5"/>
  <c r="BE13" i="5"/>
  <c r="BD13" i="5"/>
  <c r="BC13" i="5"/>
  <c r="AS13" i="5"/>
  <c r="AR13" i="5"/>
  <c r="AQ13" i="5"/>
  <c r="AO13" i="5"/>
  <c r="AN13" i="5"/>
  <c r="AM13" i="5"/>
  <c r="AK13" i="5"/>
  <c r="AJ13" i="5"/>
  <c r="AI13" i="5"/>
  <c r="AG13" i="5"/>
  <c r="AF13" i="5"/>
  <c r="AE13" i="5"/>
  <c r="U13" i="5"/>
  <c r="BE12" i="5"/>
  <c r="BD12" i="5"/>
  <c r="BC12" i="5"/>
  <c r="AS12" i="5"/>
  <c r="AR12" i="5"/>
  <c r="AQ12" i="5"/>
  <c r="AO12" i="5"/>
  <c r="AN12" i="5"/>
  <c r="AM12" i="5"/>
  <c r="AK12" i="5"/>
  <c r="AJ12" i="5"/>
  <c r="AI12" i="5"/>
  <c r="AG12" i="5"/>
  <c r="AF12" i="5"/>
  <c r="AE12" i="5"/>
  <c r="U12" i="5"/>
  <c r="BE11" i="5"/>
  <c r="BD11" i="5"/>
  <c r="BC11" i="5"/>
  <c r="AS11" i="5"/>
  <c r="AR11" i="5"/>
  <c r="AQ11" i="5"/>
  <c r="AO11" i="5"/>
  <c r="AN11" i="5"/>
  <c r="AM11" i="5"/>
  <c r="AK11" i="5"/>
  <c r="AJ11" i="5"/>
  <c r="AI11" i="5"/>
  <c r="AG11" i="5"/>
  <c r="AF11" i="5"/>
  <c r="AE11" i="5"/>
  <c r="U11" i="5"/>
  <c r="BE10" i="5"/>
  <c r="BD10" i="5"/>
  <c r="BC10" i="5"/>
  <c r="AS10" i="5"/>
  <c r="AR10" i="5"/>
  <c r="AQ10" i="5"/>
  <c r="AO10" i="5"/>
  <c r="AN10" i="5"/>
  <c r="AM10" i="5"/>
  <c r="AK10" i="5"/>
  <c r="AJ10" i="5"/>
  <c r="AI10" i="5"/>
  <c r="AG10" i="5"/>
  <c r="AF10" i="5"/>
  <c r="AE10" i="5"/>
  <c r="U10" i="5"/>
  <c r="BE9" i="5"/>
  <c r="BD9" i="5"/>
  <c r="BC9" i="5"/>
  <c r="AS9" i="5"/>
  <c r="AR9" i="5"/>
  <c r="AQ9" i="5"/>
  <c r="AO9" i="5"/>
  <c r="AN9" i="5"/>
  <c r="AM9" i="5"/>
  <c r="AK9" i="5"/>
  <c r="AJ9" i="5"/>
  <c r="AI9" i="5"/>
  <c r="AG9" i="5"/>
  <c r="AF9" i="5"/>
  <c r="AE9" i="5"/>
  <c r="U9" i="5"/>
  <c r="BE8" i="5"/>
  <c r="BD8" i="5"/>
  <c r="BC8" i="5"/>
  <c r="AS8" i="5"/>
  <c r="AR8" i="5"/>
  <c r="AQ8" i="5"/>
  <c r="AO8" i="5"/>
  <c r="AN8" i="5"/>
  <c r="AM8" i="5"/>
  <c r="AK8" i="5"/>
  <c r="AJ8" i="5"/>
  <c r="AI8" i="5"/>
  <c r="AG8" i="5"/>
  <c r="AF8" i="5"/>
  <c r="AE8" i="5"/>
  <c r="U8" i="5"/>
  <c r="BE7" i="5"/>
  <c r="BD7" i="5"/>
  <c r="BC7" i="5"/>
  <c r="AS7" i="5"/>
  <c r="AR7" i="5"/>
  <c r="AQ7" i="5"/>
  <c r="AO7" i="5"/>
  <c r="AN7" i="5"/>
  <c r="AM7" i="5"/>
  <c r="AK7" i="5"/>
  <c r="AJ7" i="5"/>
  <c r="AI7" i="5"/>
  <c r="AG7" i="5"/>
  <c r="AF7" i="5"/>
  <c r="AE7" i="5"/>
  <c r="U7" i="5"/>
  <c r="Q28" i="4"/>
  <c r="P28" i="4"/>
  <c r="O28" i="4"/>
  <c r="N28" i="4"/>
  <c r="M28" i="4"/>
  <c r="L28" i="4"/>
  <c r="K28" i="4"/>
  <c r="H28" i="4"/>
  <c r="G28" i="4"/>
  <c r="F28" i="4"/>
  <c r="E28" i="4"/>
  <c r="D28" i="4"/>
  <c r="C28" i="4"/>
  <c r="Q15" i="4"/>
  <c r="AF15" i="4" s="1"/>
  <c r="I15" i="4"/>
  <c r="AF14" i="4"/>
  <c r="X14" i="4"/>
  <c r="Q14" i="4"/>
  <c r="AE14" i="4" s="1"/>
  <c r="I14" i="4"/>
  <c r="W14" i="4" s="1"/>
  <c r="AF13" i="4"/>
  <c r="AE13" i="4"/>
  <c r="Q13" i="4"/>
  <c r="AD13" i="4" s="1"/>
  <c r="I13" i="4"/>
  <c r="X13" i="4" s="1"/>
  <c r="AF12" i="4"/>
  <c r="AE12" i="4"/>
  <c r="AD12" i="4"/>
  <c r="AC12" i="4"/>
  <c r="X12" i="4"/>
  <c r="Q12" i="4"/>
  <c r="AB12" i="4" s="1"/>
  <c r="I12" i="4"/>
  <c r="W12" i="4" s="1"/>
  <c r="AF11" i="4"/>
  <c r="Q11" i="4"/>
  <c r="I11" i="4"/>
  <c r="X11" i="4" s="1"/>
  <c r="AF10" i="4"/>
  <c r="X10" i="4"/>
  <c r="Q10" i="4"/>
  <c r="AE10" i="4" s="1"/>
  <c r="I10" i="4"/>
  <c r="W10" i="4" s="1"/>
  <c r="AF9" i="4"/>
  <c r="AE9" i="4"/>
  <c r="Q9" i="4"/>
  <c r="AD9" i="4" s="1"/>
  <c r="I9" i="4"/>
  <c r="X9" i="4" s="1"/>
  <c r="AF8" i="4"/>
  <c r="AE8" i="4"/>
  <c r="AD8" i="4"/>
  <c r="AC8" i="4"/>
  <c r="X8" i="4"/>
  <c r="Q8" i="4"/>
  <c r="AB8" i="4" s="1"/>
  <c r="I8" i="4"/>
  <c r="S27" i="3"/>
  <c r="R27" i="3"/>
  <c r="Q27" i="3"/>
  <c r="L27" i="3"/>
  <c r="K27" i="3"/>
  <c r="J27" i="3"/>
  <c r="E27" i="3"/>
  <c r="D27" i="3"/>
  <c r="C27" i="3"/>
  <c r="V14" i="3"/>
  <c r="U14" i="3"/>
  <c r="T14" i="3"/>
  <c r="O14" i="3"/>
  <c r="N14" i="3"/>
  <c r="M14" i="3"/>
  <c r="H14" i="3"/>
  <c r="G14" i="3"/>
  <c r="F14" i="3"/>
  <c r="V13" i="3"/>
  <c r="U13" i="3"/>
  <c r="T13" i="3"/>
  <c r="O13" i="3"/>
  <c r="N13" i="3"/>
  <c r="M13" i="3"/>
  <c r="H13" i="3"/>
  <c r="G13" i="3"/>
  <c r="F13" i="3"/>
  <c r="V12" i="3"/>
  <c r="U12" i="3"/>
  <c r="T12" i="3"/>
  <c r="O12" i="3"/>
  <c r="N12" i="3"/>
  <c r="M12" i="3"/>
  <c r="H12" i="3"/>
  <c r="G12" i="3"/>
  <c r="F12" i="3"/>
  <c r="V11" i="3"/>
  <c r="U11" i="3"/>
  <c r="T11" i="3"/>
  <c r="O11" i="3"/>
  <c r="N11" i="3"/>
  <c r="M11" i="3"/>
  <c r="H11" i="3"/>
  <c r="G11" i="3"/>
  <c r="F11" i="3"/>
  <c r="V10" i="3"/>
  <c r="U10" i="3"/>
  <c r="T10" i="3"/>
  <c r="O10" i="3"/>
  <c r="N10" i="3"/>
  <c r="M10" i="3"/>
  <c r="H10" i="3"/>
  <c r="G10" i="3"/>
  <c r="F10" i="3"/>
  <c r="V9" i="3"/>
  <c r="U9" i="3"/>
  <c r="T9" i="3"/>
  <c r="O9" i="3"/>
  <c r="N9" i="3"/>
  <c r="M9" i="3"/>
  <c r="H9" i="3"/>
  <c r="G9" i="3"/>
  <c r="F9" i="3"/>
  <c r="V8" i="3"/>
  <c r="U8" i="3"/>
  <c r="T8" i="3"/>
  <c r="O8" i="3"/>
  <c r="N8" i="3"/>
  <c r="M8" i="3"/>
  <c r="H8" i="3"/>
  <c r="G8" i="3"/>
  <c r="F8" i="3"/>
  <c r="V7" i="3"/>
  <c r="U7" i="3"/>
  <c r="T7" i="3"/>
  <c r="O7" i="3"/>
  <c r="N7" i="3"/>
  <c r="M7" i="3"/>
  <c r="H7" i="3"/>
  <c r="G7" i="3"/>
  <c r="F7" i="3"/>
  <c r="Q27" i="2"/>
  <c r="O27" i="2"/>
  <c r="I27" i="2"/>
  <c r="H27" i="2"/>
  <c r="G27" i="2"/>
  <c r="E27" i="2"/>
  <c r="D27" i="2"/>
  <c r="C27" i="2"/>
  <c r="X14" i="2"/>
  <c r="W14" i="2"/>
  <c r="V14" i="2"/>
  <c r="T14" i="2"/>
  <c r="S14" i="2"/>
  <c r="R14" i="2"/>
  <c r="M14" i="2"/>
  <c r="L14" i="2"/>
  <c r="K14" i="2"/>
  <c r="X13" i="2"/>
  <c r="W13" i="2"/>
  <c r="V13" i="2"/>
  <c r="T13" i="2"/>
  <c r="S13" i="2"/>
  <c r="R13" i="2"/>
  <c r="M13" i="2"/>
  <c r="M27" i="2" s="1"/>
  <c r="L13" i="2"/>
  <c r="K13" i="2"/>
  <c r="X12" i="2"/>
  <c r="W12" i="2"/>
  <c r="V12" i="2"/>
  <c r="T12" i="2"/>
  <c r="S12" i="2"/>
  <c r="R12" i="2"/>
  <c r="M12" i="2"/>
  <c r="L12" i="2"/>
  <c r="K12" i="2"/>
  <c r="X11" i="2"/>
  <c r="W11" i="2"/>
  <c r="V11" i="2"/>
  <c r="T11" i="2"/>
  <c r="S11" i="2"/>
  <c r="R11" i="2"/>
  <c r="M11" i="2"/>
  <c r="L11" i="2"/>
  <c r="K11" i="2"/>
  <c r="X10" i="2"/>
  <c r="W10" i="2"/>
  <c r="V10" i="2"/>
  <c r="T10" i="2"/>
  <c r="S10" i="2"/>
  <c r="R10" i="2"/>
  <c r="M10" i="2"/>
  <c r="L10" i="2"/>
  <c r="K10" i="2"/>
  <c r="X9" i="2"/>
  <c r="W9" i="2"/>
  <c r="V9" i="2"/>
  <c r="T9" i="2"/>
  <c r="S9" i="2"/>
  <c r="R9" i="2"/>
  <c r="M9" i="2"/>
  <c r="L9" i="2"/>
  <c r="K9" i="2"/>
  <c r="X8" i="2"/>
  <c r="W8" i="2"/>
  <c r="V8" i="2"/>
  <c r="T8" i="2"/>
  <c r="S8" i="2"/>
  <c r="R8" i="2"/>
  <c r="M8" i="2"/>
  <c r="L8" i="2"/>
  <c r="K8" i="2"/>
  <c r="T7" i="2"/>
  <c r="S7" i="2"/>
  <c r="R7" i="2"/>
  <c r="M7" i="2"/>
  <c r="L7" i="2"/>
  <c r="K7" i="2"/>
  <c r="V27" i="2" l="1"/>
  <c r="R27" i="2"/>
  <c r="X27" i="2"/>
  <c r="T27" i="2"/>
  <c r="G29" i="2"/>
  <c r="W27" i="2"/>
  <c r="S27" i="2"/>
  <c r="I29" i="2"/>
  <c r="H29" i="2"/>
  <c r="K27" i="2"/>
  <c r="L27" i="2"/>
  <c r="AM27" i="5"/>
  <c r="AI27" i="5"/>
  <c r="AJ27" i="5"/>
  <c r="AK27" i="5"/>
  <c r="AO27" i="5"/>
  <c r="I28" i="4"/>
  <c r="AE11" i="4"/>
  <c r="AD11" i="4"/>
  <c r="AC11" i="4"/>
  <c r="AB11" i="4"/>
  <c r="AA11" i="4"/>
  <c r="Q28" i="12"/>
  <c r="I7" i="11"/>
  <c r="X10" i="12"/>
  <c r="W10" i="12"/>
  <c r="V10" i="12"/>
  <c r="U10" i="12"/>
  <c r="S10" i="12"/>
  <c r="AF10" i="12"/>
  <c r="AE10" i="12"/>
  <c r="AD10" i="12"/>
  <c r="AC10" i="12"/>
  <c r="AB10" i="12"/>
  <c r="AA10" i="12"/>
  <c r="T10" i="12"/>
  <c r="W11" i="4"/>
  <c r="V11" i="4"/>
  <c r="U11" i="4"/>
  <c r="T11" i="4"/>
  <c r="S11" i="4"/>
  <c r="P27" i="6"/>
  <c r="R27" i="6"/>
  <c r="O27" i="6"/>
  <c r="Q27" i="6"/>
  <c r="AI26" i="9"/>
  <c r="AJ26" i="9"/>
  <c r="X14" i="12"/>
  <c r="W14" i="12"/>
  <c r="V14" i="12"/>
  <c r="U14" i="12"/>
  <c r="S14" i="12"/>
  <c r="Y14" i="12" s="1"/>
  <c r="AK26" i="9"/>
  <c r="AF14" i="12"/>
  <c r="AE14" i="12"/>
  <c r="AD14" i="12"/>
  <c r="AC14" i="12"/>
  <c r="AB14" i="12"/>
  <c r="AA14" i="12"/>
  <c r="W15" i="4"/>
  <c r="V15" i="4"/>
  <c r="U15" i="4"/>
  <c r="T15" i="4"/>
  <c r="T14" i="12"/>
  <c r="S15" i="4"/>
  <c r="Y15" i="4" s="1"/>
  <c r="X15" i="4"/>
  <c r="AE15" i="4"/>
  <c r="AD15" i="4"/>
  <c r="AC15" i="4"/>
  <c r="AB15" i="4"/>
  <c r="AA15" i="4"/>
  <c r="M26" i="9"/>
  <c r="Q26" i="9"/>
  <c r="AA11" i="12"/>
  <c r="AA15" i="12"/>
  <c r="AA8" i="4"/>
  <c r="AA12" i="4"/>
  <c r="AG12" i="4" s="1"/>
  <c r="AB11" i="12"/>
  <c r="AB15" i="12"/>
  <c r="AC11" i="12"/>
  <c r="AC15" i="12"/>
  <c r="AD11" i="12"/>
  <c r="AD15" i="12"/>
  <c r="AE11" i="12"/>
  <c r="AE15" i="12"/>
  <c r="S8" i="12"/>
  <c r="S12" i="12"/>
  <c r="AE26" i="9"/>
  <c r="T8" i="12"/>
  <c r="T12" i="12"/>
  <c r="U12" i="12"/>
  <c r="W8" i="12"/>
  <c r="W12" i="12"/>
  <c r="I28" i="12"/>
  <c r="AF26" i="9"/>
  <c r="U8" i="12"/>
  <c r="U9" i="4"/>
  <c r="U13" i="4"/>
  <c r="AG26" i="9"/>
  <c r="V8" i="12"/>
  <c r="V12" i="12"/>
  <c r="V9" i="4"/>
  <c r="V13" i="4"/>
  <c r="W9" i="4"/>
  <c r="W13" i="4"/>
  <c r="AA8" i="12"/>
  <c r="AA12" i="12"/>
  <c r="AG12" i="12" s="1"/>
  <c r="AB8" i="12"/>
  <c r="AB12" i="12"/>
  <c r="AC8" i="12"/>
  <c r="AC12" i="12"/>
  <c r="S9" i="4"/>
  <c r="S13" i="4"/>
  <c r="T9" i="4"/>
  <c r="T13" i="4"/>
  <c r="AA9" i="4"/>
  <c r="AA13" i="4"/>
  <c r="AB9" i="4"/>
  <c r="AB13" i="4"/>
  <c r="AC9" i="4"/>
  <c r="AC13" i="4"/>
  <c r="AD8" i="12"/>
  <c r="AD12" i="12"/>
  <c r="AE8" i="12"/>
  <c r="S9" i="12"/>
  <c r="Y9" i="12" s="1"/>
  <c r="S13" i="12"/>
  <c r="Y13" i="12" s="1"/>
  <c r="S10" i="4"/>
  <c r="S14" i="4"/>
  <c r="T9" i="12"/>
  <c r="T13" i="12"/>
  <c r="T10" i="4"/>
  <c r="T14" i="4"/>
  <c r="U9" i="12"/>
  <c r="U13" i="12"/>
  <c r="U10" i="4"/>
  <c r="U14" i="4"/>
  <c r="V9" i="12"/>
  <c r="V13" i="12"/>
  <c r="V10" i="4"/>
  <c r="V14" i="4"/>
  <c r="W9" i="12"/>
  <c r="W13" i="12"/>
  <c r="AC9" i="12"/>
  <c r="AC13" i="12"/>
  <c r="AC10" i="4"/>
  <c r="AC14" i="4"/>
  <c r="AD9" i="12"/>
  <c r="AD13" i="12"/>
  <c r="AA9" i="12"/>
  <c r="AG9" i="12" s="1"/>
  <c r="AA13" i="12"/>
  <c r="AA10" i="4"/>
  <c r="AG10" i="4" s="1"/>
  <c r="AA14" i="4"/>
  <c r="AB9" i="12"/>
  <c r="AB13" i="12"/>
  <c r="AB10" i="4"/>
  <c r="AB14" i="4"/>
  <c r="AD10" i="4"/>
  <c r="AD14" i="4"/>
  <c r="AE9" i="12"/>
  <c r="AE13" i="12"/>
  <c r="T11" i="12"/>
  <c r="T15" i="12"/>
  <c r="S12" i="4"/>
  <c r="T8" i="4"/>
  <c r="T12" i="4"/>
  <c r="U11" i="12"/>
  <c r="U15" i="12"/>
  <c r="S11" i="12"/>
  <c r="U8" i="4"/>
  <c r="U12" i="4"/>
  <c r="V11" i="12"/>
  <c r="V15" i="12"/>
  <c r="W11" i="12"/>
  <c r="W15" i="12"/>
  <c r="S15" i="12"/>
  <c r="S8" i="4"/>
  <c r="V8" i="4"/>
  <c r="V12" i="4"/>
  <c r="W8" i="4"/>
  <c r="AF28" i="9" l="1"/>
  <c r="AJ28" i="9"/>
  <c r="AI28" i="9"/>
  <c r="AE28" i="9"/>
  <c r="AG28" i="9"/>
  <c r="AK28" i="9"/>
  <c r="AG13" i="12"/>
  <c r="AG11" i="4"/>
  <c r="AG14" i="12"/>
  <c r="AG13" i="4"/>
  <c r="Y12" i="4"/>
  <c r="Y13" i="4"/>
  <c r="Y9" i="4"/>
  <c r="Y11" i="4"/>
  <c r="Y11" i="12"/>
  <c r="AG9" i="4"/>
  <c r="Y10" i="12"/>
  <c r="Y12" i="12"/>
  <c r="Y8" i="12"/>
  <c r="Y15" i="12"/>
  <c r="Y8" i="4"/>
  <c r="AG15" i="12"/>
  <c r="Y10" i="4"/>
  <c r="AG11" i="12"/>
  <c r="AG8" i="12"/>
  <c r="AG10" i="12"/>
  <c r="Y14" i="4"/>
  <c r="AG8" i="4"/>
  <c r="AG14" i="4"/>
  <c r="AG15" i="4"/>
</calcChain>
</file>

<file path=xl/sharedStrings.xml><?xml version="1.0" encoding="utf-8"?>
<sst xmlns="http://schemas.openxmlformats.org/spreadsheetml/2006/main" count="733" uniqueCount="199">
  <si>
    <t>Notes</t>
  </si>
  <si>
    <t>CAMP and RV departure advantage: 5 minutes</t>
  </si>
  <si>
    <t>These results are limited to the tsunami zone.</t>
  </si>
  <si>
    <t xml:space="preserve">Table 3- 1. </t>
  </si>
  <si>
    <t>Permanent and temporary resident demographics per tsunami zone.</t>
  </si>
  <si>
    <t>Permanent Residents</t>
  </si>
  <si>
    <t>Temporary Residents</t>
  </si>
  <si>
    <t>Percent (%) Increase</t>
  </si>
  <si>
    <t>Total Population</t>
  </si>
  <si>
    <t>% of Permanent Residents Relative to Total</t>
  </si>
  <si>
    <t>% of Perm + Residents Relative to Total</t>
  </si>
  <si>
    <t>Tsunami Zone</t>
  </si>
  <si>
    <t>Permanent</t>
  </si>
  <si>
    <t>Permanent + Temporary</t>
  </si>
  <si>
    <t>Community</t>
  </si>
  <si>
    <t>M1</t>
  </si>
  <si>
    <t>L1</t>
  </si>
  <si>
    <t>XXL1</t>
  </si>
  <si>
    <t>Astoria</t>
  </si>
  <si>
    <t>Jeffers Garden</t>
  </si>
  <si>
    <t>Warrenton</t>
  </si>
  <si>
    <t>Gearhart</t>
  </si>
  <si>
    <t>Seaside</t>
  </si>
  <si>
    <t>Cannon Beach</t>
  </si>
  <si>
    <t>Arch Cape</t>
  </si>
  <si>
    <t>Other</t>
  </si>
  <si>
    <t>Total / Avg</t>
  </si>
  <si>
    <t xml:space="preserve">Table 3- 2. </t>
  </si>
  <si>
    <t>Permanent resident age demographics per tsunami zone.</t>
  </si>
  <si>
    <t>M1 - Ratio</t>
  </si>
  <si>
    <t>L1 - Ratio</t>
  </si>
  <si>
    <t>XXL1 - Ratio</t>
  </si>
  <si>
    <t>&lt; 5</t>
  </si>
  <si>
    <t>5 to 65</t>
  </si>
  <si>
    <t>≥ 65</t>
  </si>
  <si>
    <t xml:space="preserve"> </t>
  </si>
  <si>
    <t xml:space="preserve">Table 3- 3. </t>
  </si>
  <si>
    <t>Number of residents per building occupancy type per community.</t>
  </si>
  <si>
    <t>Housing Type</t>
  </si>
  <si>
    <t>Single Family Residential</t>
  </si>
  <si>
    <t>Manuf.</t>
  </si>
  <si>
    <t>Multi-family Residential</t>
  </si>
  <si>
    <t>Hotel/</t>
  </si>
  <si>
    <t>Mobile</t>
  </si>
  <si>
    <t>Total</t>
  </si>
  <si>
    <t>Housing</t>
  </si>
  <si>
    <t>Motel</t>
  </si>
  <si>
    <t xml:space="preserve">Table 3- 4 Alt. </t>
  </si>
  <si>
    <t>Earthquake- and tsunami-induced building damage and debris estimates by community zone. The Earthquake building loss is for all buildings in the XX-Large tsunami zone. Combined building loss quantifies the buildings in the particular tsunami zone.</t>
  </si>
  <si>
    <t>Entire Community</t>
  </si>
  <si>
    <t>Building Loss - CSZ Earthquake</t>
  </si>
  <si>
    <t>Number of Buildings</t>
  </si>
  <si>
    <t>Number of Buildings by Tsunami Zone</t>
  </si>
  <si>
    <t>Building Replacement Cost by Tsunami Zone ($ Million)</t>
  </si>
  <si>
    <t>INSIDE of each tsunami zone              ($ Million)</t>
  </si>
  <si>
    <t>OUTSIDE of each tsunami zone            ($ Million)</t>
  </si>
  <si>
    <t>Building Loss - CSZ Earthquake ($ Million)</t>
  </si>
  <si>
    <t>Building Loss Ratio - CSZ Earthquake</t>
  </si>
  <si>
    <t>Building Loss - Tsunami ($ Million)</t>
  </si>
  <si>
    <t>Combined Building Loss: Earthquake and Tsunami Scenario ($ Million)</t>
  </si>
  <si>
    <t>Building Loss Percent:                Tsunami Scenario</t>
  </si>
  <si>
    <t>Building Loss Percent:          Earthquake Scenario</t>
  </si>
  <si>
    <t>Combined Building Loss Percent: Earthquake and Tsunami Scenario</t>
  </si>
  <si>
    <t>Total Building Loss ($Million): Earthquake and Tsunami Scenario</t>
  </si>
  <si>
    <t>Combined Building Debris: Earthquake and Tsunami Scenario (Tons)</t>
  </si>
  <si>
    <t>Vehicle Debris (Tons)</t>
  </si>
  <si>
    <t>Building Debris + Vehicle Debris (Tons)</t>
  </si>
  <si>
    <t>Medium</t>
  </si>
  <si>
    <t>Large</t>
  </si>
  <si>
    <t>XX-Large</t>
  </si>
  <si>
    <t>Includes outsize tsunami zone.</t>
  </si>
  <si>
    <t xml:space="preserve">Table 3- 5. </t>
  </si>
  <si>
    <t>Earthquake-induced injuries by community zone. See Table 2-2 for more complete description of Hazus injury levels.</t>
  </si>
  <si>
    <t>Combined Totals</t>
  </si>
  <si>
    <t>Level 1:</t>
  </si>
  <si>
    <t>Level 2:</t>
  </si>
  <si>
    <t>Level 3:</t>
  </si>
  <si>
    <t>Level 4:</t>
  </si>
  <si>
    <t>Minor Injuries</t>
  </si>
  <si>
    <t>Injuries Requiring Hospitalization</t>
  </si>
  <si>
    <t>Life-Threatening Injuries</t>
  </si>
  <si>
    <t>Deaths</t>
  </si>
  <si>
    <t xml:space="preserve">Table 3- 6. </t>
  </si>
  <si>
    <t>Population and tsunami-caused injury and fatality estimates per community zone. Tsunami injury and fatality percentage is for residents within the XX-Large tsunami zone.</t>
  </si>
  <si>
    <t>Assumes depart time is "good" (i.e. 10 min)</t>
  </si>
  <si>
    <t>Number of Permanent Residents by Tsunami Zone</t>
  </si>
  <si>
    <t>Number of Temporary Residents by Tsunami Zone</t>
  </si>
  <si>
    <t>Injuries and Fatalities to permanent Residents by Tsunami Scenario</t>
  </si>
  <si>
    <t>Injuries and Fatalities to Temporary Residents by Tsunami Scenario</t>
  </si>
  <si>
    <t>Injuries and Fatalities to Permanent Residents by Tsunami Scenario, Percent</t>
  </si>
  <si>
    <t>Injuries and Fatalities to Temporary Residents by Tsunami Scenario, Percent</t>
  </si>
  <si>
    <t>Community Zone</t>
  </si>
  <si>
    <t xml:space="preserve">Table 3- 7. </t>
  </si>
  <si>
    <t>Injury and fatality estimate for XX-Large tsunami scenario, by community zone, for three median departure times. Number of residents combines permanent and temporary residents. Injury percentage is number of injuries divided by injuries and fatalities.</t>
  </si>
  <si>
    <t>Number of Permanent Residents</t>
  </si>
  <si>
    <t>Total Number of Residents</t>
  </si>
  <si>
    <t>10 minute departure</t>
  </si>
  <si>
    <t>15 minute departure</t>
  </si>
  <si>
    <t>Injuries</t>
  </si>
  <si>
    <t>Fatalities</t>
  </si>
  <si>
    <t>Injuries Percent of total Casualties</t>
  </si>
  <si>
    <t>These results are limited to the tsunami zone, except for the EQ stuff.</t>
  </si>
  <si>
    <t>Table 3- 6. Estimated injury and fatalities associated with a CSZ (Mw = 9.0) earthquake and XXL1 tsunami, based on a 2 AM summer weekend scenario.</t>
  </si>
  <si>
    <t>DISPLACED</t>
  </si>
  <si>
    <t>DISPLACED from EQ (building &gt; 50% damage)</t>
  </si>
  <si>
    <t>Permanent Residents Only</t>
  </si>
  <si>
    <t>Permanent + Temporary Residents</t>
  </si>
  <si>
    <t>Total Population in UGB Tsunami Zone</t>
  </si>
  <si>
    <t>Earthquake</t>
  </si>
  <si>
    <t>Outside M1</t>
  </si>
  <si>
    <t>Outside L1</t>
  </si>
  <si>
    <t>Outside XXL1</t>
  </si>
  <si>
    <t>Injury Ratio</t>
  </si>
  <si>
    <t>Displaced</t>
  </si>
  <si>
    <t>Number of single-family residential buildings and occupancy in the XXL1 tsunami zone by community</t>
  </si>
  <si>
    <t>Community </t>
  </si>
  <si>
    <t>Total Number of Single Family Residential Homes</t>
  </si>
  <si>
    <t>Number of Permanently Occupied Single Family Residential Homes</t>
  </si>
  <si>
    <t>Number of Temporary Resident</t>
  </si>
  <si>
    <t>Percent of Single Family Residential Homes that are Permanently Occupied</t>
  </si>
  <si>
    <t>Building damage estimates for a CSZ earthquake and XXL1 tsunami.</t>
  </si>
  <si>
    <t>before dividing</t>
  </si>
  <si>
    <t>Total Number of Buildings</t>
  </si>
  <si>
    <t>Total Building Square Footage (thousand)</t>
  </si>
  <si>
    <t>Total Building Replacement Cost</t>
  </si>
  <si>
    <t>Damaged</t>
  </si>
  <si>
    <t>Reidential homes building content at 5 tons/building (RES1 and RES2)</t>
  </si>
  <si>
    <t>Loss Ratio</t>
  </si>
  <si>
    <t>RES1 and RES2 in XXL count</t>
  </si>
  <si>
    <t>($ Million)</t>
  </si>
  <si>
    <t>Buildings</t>
  </si>
  <si>
    <t>(tons)</t>
  </si>
  <si>
    <t>Tsunami</t>
  </si>
  <si>
    <t>Combined</t>
  </si>
  <si>
    <t>(* 103 tons)</t>
  </si>
  <si>
    <t>EQ_BldgLoss</t>
  </si>
  <si>
    <t>Tsu_BldgLoss</t>
  </si>
  <si>
    <t>These results are NOT limited to the tsunami zone.</t>
  </si>
  <si>
    <t>PDsNone</t>
  </si>
  <si>
    <t>PDsSlight</t>
  </si>
  <si>
    <t>PDsModerate</t>
  </si>
  <si>
    <t>PDsExtensive</t>
  </si>
  <si>
    <t>PDsComplete</t>
  </si>
  <si>
    <t>Building Count &gt;50% combined tsunami + EQ damage</t>
  </si>
  <si>
    <t>Building Count &gt;50%  EQ damage</t>
  </si>
  <si>
    <t>Building Count &gt;50% damage - Entire community</t>
  </si>
  <si>
    <t>M</t>
  </si>
  <si>
    <t>L</t>
  </si>
  <si>
    <t>XXL</t>
  </si>
  <si>
    <t>Outside M</t>
  </si>
  <si>
    <t>Outside L</t>
  </si>
  <si>
    <t>Outside XXL</t>
  </si>
  <si>
    <t>Some results are limited to the tsunami zone.</t>
  </si>
  <si>
    <t>BuildValues</t>
  </si>
  <si>
    <t>Buildings replacement cost and replacement cost + content values.</t>
  </si>
  <si>
    <t>Limited toXXL</t>
  </si>
  <si>
    <t>Building Replacement Cost + CONTENT ($ Million)</t>
  </si>
  <si>
    <t>Building Replacement Cost ($ Million)</t>
  </si>
  <si>
    <t>Building CONTENT ($ Million)</t>
  </si>
  <si>
    <t>Single Family Residential &amp; Manuf. Houseing</t>
  </si>
  <si>
    <t>Commercial</t>
  </si>
  <si>
    <t>Industrial &amp; Agricultural</t>
  </si>
  <si>
    <t>Gov &amp; Education</t>
  </si>
  <si>
    <t>Other (RES5, RES6, REL1)</t>
  </si>
  <si>
    <t>Building Content Loss CSZ Earthquake</t>
  </si>
  <si>
    <t>Entire Community EQ Loss  + Tsu Loss</t>
  </si>
  <si>
    <t>Building Content Cost by Tsunami Zone ($ Million)</t>
  </si>
  <si>
    <t>Building Content Loss - CSZ Earthquake ($ Million)</t>
  </si>
  <si>
    <t>Combined Building Content Loss: Earthquake and Tsunami Scenario ($ Million)</t>
  </si>
  <si>
    <t>Total Building Content Loss ($Million): Earthquake and Tsunami Scenario</t>
  </si>
  <si>
    <t>Occupancy Type</t>
  </si>
  <si>
    <t>Total Buildings Damaged</t>
  </si>
  <si>
    <t>Residential</t>
  </si>
  <si>
    <t>Industrial / Agricultural</t>
  </si>
  <si>
    <t>Government</t>
  </si>
  <si>
    <t>Education</t>
  </si>
  <si>
    <t>Religion</t>
  </si>
  <si>
    <t>Number of Commercial and Industrial Buildings</t>
  </si>
  <si>
    <t>Number of Commercial and Industrial Buildings by Tsunami Zone</t>
  </si>
  <si>
    <t>Percent of Commercial and Industrial Buildings by Tsunami Zone</t>
  </si>
  <si>
    <t>These are the original combined tsunami results prior to any adjustment for missing values.</t>
  </si>
  <si>
    <t>It is these buildings that will use the EQ damage to fill in their empty combined tsunami damage.</t>
  </si>
  <si>
    <t>For any building that was missing a combined tsunami damage result, the EQ damage value was used in its place.</t>
  </si>
  <si>
    <t>This adjusted value is the value used everywhere else in these tables. Only building missing tcombined tsunami resutls are adjusted.</t>
  </si>
  <si>
    <t>This check is different from the empty values check. We ignore the empty values and only look for instances where the combined value exists and is less than EQ. This means that Hazus did not run the combined scenario correctly - it was a bad run. You should run the scenario again if there are any errors.</t>
  </si>
  <si>
    <t>Original unadjusted combined tsunami damage ($ Million)</t>
  </si>
  <si>
    <t>Number of results missing from combined tsunami results due to hazus use input tsunami grids</t>
  </si>
  <si>
    <t>EQ damage value to be added to the combined tsunami results ($ Million)</t>
  </si>
  <si>
    <t>Adjusted combined tsunami value (EQ damage used in place of missing tsunami result) ($ Million)</t>
  </si>
  <si>
    <t>Hazus Error! Number of buildings where EQ damage is more than the tsunami combined damage.</t>
  </si>
  <si>
    <t>TSUNAMI ONLY (this is tsunami - EQ)</t>
  </si>
  <si>
    <t>Building Content Loss: Tsunami Scenario ($ Million)</t>
  </si>
  <si>
    <t>Temporary Residents Only</t>
  </si>
  <si>
    <t>Damage (%)</t>
  </si>
  <si>
    <t>Temporary</t>
  </si>
  <si>
    <t>Ratio, Temporary / Resident</t>
  </si>
  <si>
    <t>Building Count &gt;50% tsunami damage only</t>
  </si>
  <si>
    <t>Total Losses ($Million) - Buildings (Table 3-4) + Total Content</t>
  </si>
  <si>
    <t>Displaced Totals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</si>
</sst>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
  </numFmts>
  <fonts count="22" x14ac:knownFonts="1">
    <font>
      <sz val="11"/>
      <color theme="1"/>
      <name val="Calibri"/>
      <family val="2"/>
      <scheme val="minor"/>
    </font>
    <font>
      <b/>
      <sz val="9"/>
      <color rgb="FF000000"/>
      <name val="Calibri"/>
      <family val="2"/>
    </font>
    <font>
      <sz val="9"/>
      <color rgb="FF000000"/>
      <name val="Calibri"/>
      <family val="2"/>
    </font>
    <font>
      <sz val="9"/>
      <color theme="1"/>
      <name val="Calibri"/>
      <family val="2"/>
      <scheme val="minor"/>
    </font>
    <font>
      <sz val="11"/>
      <color rgb="FF000000"/>
      <name val="Calibri"/>
      <family val="2"/>
    </font>
    <font>
      <b/>
      <sz val="11"/>
      <color theme="1"/>
      <name val="Calibri"/>
      <family val="2"/>
      <scheme val="minor"/>
    </font>
    <font>
      <sz val="9"/>
      <color rgb="FF000000"/>
      <name val="Calibri"/>
      <family val="2"/>
      <scheme val="minor"/>
    </font>
    <font>
      <b/>
      <sz val="9"/>
      <color rgb="FF000000"/>
      <name val="Calibri"/>
      <family val="2"/>
      <scheme val="minor"/>
    </font>
    <font>
      <b/>
      <sz val="11"/>
      <color rgb="FFFF0000"/>
      <name val="Calibri"/>
      <family val="2"/>
      <scheme val="minor"/>
    </font>
    <font>
      <sz val="11"/>
      <color theme="1"/>
      <name val="Calibri"/>
      <family val="2"/>
      <scheme val="minor"/>
    </font>
    <font>
      <sz val="11"/>
      <color rgb="FFFF0000"/>
      <name val="Calibri"/>
      <family val="2"/>
      <scheme val="minor"/>
    </font>
    <font>
      <b/>
      <sz val="11"/>
      <name val="Calibri"/>
      <family val="2"/>
      <scheme val="minor"/>
    </font>
    <font>
      <b/>
      <sz val="22"/>
      <color rgb="FFFF0000"/>
      <name val="Calibri"/>
      <family val="2"/>
      <scheme val="minor"/>
    </font>
    <font>
      <b/>
      <sz val="20"/>
      <color rgb="FFFF0000"/>
      <name val="Calibri"/>
      <family val="2"/>
      <scheme val="minor"/>
    </font>
    <font>
      <b/>
      <sz val="9"/>
      <color theme="1"/>
      <name val="Calibri"/>
      <family val="2"/>
      <scheme val="minor"/>
    </font>
    <font>
      <sz val="11"/>
      <color theme="8"/>
      <name val="Calibri"/>
      <family val="2"/>
      <scheme val="minor"/>
    </font>
    <font>
      <b/>
      <sz val="9"/>
      <color theme="8"/>
      <name val="Calibri"/>
      <family val="2"/>
    </font>
    <font>
      <b/>
      <sz val="11"/>
      <color theme="8"/>
      <name val="Calibri"/>
      <family val="2"/>
      <scheme val="minor"/>
    </font>
    <font>
      <sz val="11"/>
      <name val="Calibri"/>
      <family val="2"/>
      <scheme val="minor"/>
    </font>
    <font>
      <b/>
      <sz val="9"/>
      <name val="Calibri"/>
      <family val="2"/>
    </font>
    <font>
      <sz val="9"/>
      <name val="Calibri"/>
      <family val="2"/>
    </font>
    <font>
      <sz val="8"/>
      <color theme="1"/>
      <name val="Calibri"/>
      <family val="2"/>
      <scheme val="minor"/>
    </font>
  </fonts>
  <fills count="16">
    <fill>
      <patternFill patternType="none"/>
    </fill>
    <fill>
      <patternFill patternType="gray125"/>
    </fill>
    <fill>
      <patternFill patternType="solid">
        <fgColor theme="0" tint="-0.249977111117893"/>
        <bgColor indexed="64"/>
      </patternFill>
    </fill>
    <fill>
      <patternFill patternType="solid">
        <fgColor rgb="FFFFFF00"/>
        <bgColor indexed="64"/>
      </patternFill>
    </fill>
    <fill>
      <patternFill patternType="solid">
        <fgColor theme="0"/>
        <bgColor indexed="64"/>
      </patternFill>
    </fill>
    <fill>
      <patternFill patternType="solid">
        <fgColor rgb="FFFF66FF"/>
        <bgColor indexed="64"/>
      </patternFill>
    </fill>
    <fill>
      <patternFill patternType="solid">
        <fgColor rgb="FF9966FF"/>
        <bgColor indexed="64"/>
      </patternFill>
    </fill>
    <fill>
      <patternFill patternType="solid">
        <fgColor rgb="FF00FF00"/>
        <bgColor indexed="64"/>
      </patternFill>
    </fill>
    <fill>
      <patternFill patternType="solid">
        <fgColor rgb="FF00FFFF"/>
        <bgColor indexed="64"/>
      </patternFill>
    </fill>
    <fill>
      <patternFill patternType="solid">
        <fgColor theme="5" tint="0.39997558519241921"/>
        <bgColor indexed="64"/>
      </patternFill>
    </fill>
    <fill>
      <patternFill patternType="solid">
        <fgColor rgb="FFFF0000"/>
        <bgColor indexed="64"/>
      </patternFill>
    </fill>
    <fill>
      <patternFill patternType="solid">
        <fgColor theme="0" tint="-0.14999847407452621"/>
        <bgColor indexed="64"/>
      </patternFill>
    </fill>
    <fill>
      <patternFill patternType="solid">
        <fgColor theme="8" tint="0.59999389629810485"/>
        <bgColor indexed="64"/>
      </patternFill>
    </fill>
    <fill>
      <patternFill patternType="solid">
        <fgColor theme="4" tint="0.79998168889431442"/>
        <bgColor indexed="64"/>
      </patternFill>
    </fill>
    <fill>
      <patternFill patternType="solid">
        <fgColor rgb="FF00B0F0"/>
        <bgColor indexed="64"/>
      </patternFill>
    </fill>
    <fill>
      <patternFill patternType="solid">
        <fgColor theme="9" tint="0.39997558519241921"/>
        <bgColor indexed="64"/>
      </patternFill>
    </fill>
  </fills>
  <borders count="9">
    <border>
      <left/>
      <right/>
      <top/>
      <bottom/>
      <diagonal/>
    </border>
    <border>
      <left/>
      <right/>
      <top/>
      <bottom style="medium">
        <color indexed="64"/>
      </bottom>
      <diagonal/>
    </border>
    <border>
      <left/>
      <right/>
      <top style="medium">
        <color indexed="64"/>
      </top>
      <bottom/>
      <diagonal/>
    </border>
    <border>
      <left/>
      <right/>
      <top style="medium">
        <color indexed="64"/>
      </top>
      <bottom style="medium">
        <color indexed="64"/>
      </bottom>
      <diagonal/>
    </border>
    <border>
      <left/>
      <right/>
      <top style="medium">
        <color rgb="FF000000"/>
      </top>
      <bottom/>
      <diagonal/>
    </border>
    <border>
      <left/>
      <right/>
      <top/>
      <bottom style="medium">
        <color rgb="FF000000"/>
      </bottom>
      <diagonal/>
    </border>
    <border>
      <left/>
      <right/>
      <top style="thin">
        <color indexed="64"/>
      </top>
      <bottom style="medium">
        <color indexed="64"/>
      </bottom>
      <diagonal/>
    </border>
    <border>
      <left/>
      <right/>
      <top style="medium">
        <color indexed="64"/>
      </top>
      <bottom style="medium">
        <color rgb="FF000000"/>
      </bottom>
      <diagonal/>
    </border>
    <border>
      <left/>
      <right/>
      <top style="medium">
        <color rgb="FF000000"/>
      </top>
      <bottom style="medium">
        <color rgb="FF000000"/>
      </bottom>
      <diagonal/>
    </border>
  </borders>
  <cellStyleXfs count="2">
    <xf numFmtId="0" fontId="0" fillId="0" borderId="0"/>
    <xf numFmtId="9" fontId="9" fillId="0" borderId="0"/>
  </cellStyleXfs>
  <cellXfs count="193">
    <xf numFmtId="0" fontId="0" fillId="0" borderId="0" xfId="0"/>
    <xf numFmtId="0" fontId="2" fillId="0" borderId="0" xfId="0" applyFont="1" applyAlignment="1">
      <alignment horizontal="center" vertical="center"/>
    </xf>
    <xf numFmtId="0" fontId="2" fillId="0" borderId="0" xfId="0" applyFont="1" applyAlignment="1">
      <alignment horizontal="left" vertical="center"/>
    </xf>
    <xf numFmtId="3" fontId="2" fillId="0" borderId="0" xfId="0" applyNumberFormat="1" applyFont="1" applyAlignment="1">
      <alignment horizontal="right" vertical="center"/>
    </xf>
    <xf numFmtId="0" fontId="2" fillId="0" borderId="1" xfId="0" applyFont="1" applyBorder="1" applyAlignment="1">
      <alignment horizontal="left" vertical="center" wrapText="1"/>
    </xf>
    <xf numFmtId="0" fontId="1" fillId="0" borderId="0" xfId="0" applyFont="1" applyAlignment="1">
      <alignment horizontal="center" vertical="center" wrapText="1"/>
    </xf>
    <xf numFmtId="3" fontId="2" fillId="0" borderId="0" xfId="0" applyNumberFormat="1" applyFont="1" applyAlignment="1">
      <alignment horizontal="right" vertical="center" wrapText="1"/>
    </xf>
    <xf numFmtId="3" fontId="2" fillId="0" borderId="0" xfId="0" applyNumberFormat="1" applyFont="1" applyAlignment="1">
      <alignment horizontal="center" vertical="center"/>
    </xf>
    <xf numFmtId="3" fontId="2" fillId="0" borderId="0" xfId="0" applyNumberFormat="1" applyFont="1" applyAlignment="1">
      <alignment horizontal="center" vertical="center" wrapText="1"/>
    </xf>
    <xf numFmtId="0" fontId="1" fillId="0" borderId="1" xfId="0" applyFont="1" applyBorder="1" applyAlignment="1">
      <alignment horizontal="left" vertical="center" wrapText="1"/>
    </xf>
    <xf numFmtId="0" fontId="1" fillId="0" borderId="1" xfId="0" applyFont="1" applyBorder="1" applyAlignment="1">
      <alignment horizontal="center" vertical="center" wrapText="1"/>
    </xf>
    <xf numFmtId="0" fontId="3" fillId="0" borderId="0" xfId="0" applyFont="1"/>
    <xf numFmtId="0" fontId="3" fillId="0" borderId="1" xfId="0" applyFont="1" applyBorder="1"/>
    <xf numFmtId="3" fontId="2" fillId="0" borderId="1" xfId="0" applyNumberFormat="1" applyFont="1" applyBorder="1" applyAlignment="1">
      <alignment horizontal="right" vertical="center" wrapText="1"/>
    </xf>
    <xf numFmtId="3" fontId="2" fillId="0" borderId="1" xfId="0" applyNumberFormat="1" applyFont="1" applyBorder="1" applyAlignment="1">
      <alignment horizontal="center" vertical="center" wrapText="1"/>
    </xf>
    <xf numFmtId="3" fontId="3" fillId="0" borderId="0" xfId="0" applyNumberFormat="1" applyFont="1" applyAlignment="1">
      <alignment vertical="center"/>
    </xf>
    <xf numFmtId="3" fontId="2" fillId="0" borderId="0" xfId="0" applyNumberFormat="1" applyFont="1" applyAlignment="1">
      <alignment horizontal="left" vertical="center"/>
    </xf>
    <xf numFmtId="3" fontId="3" fillId="0" borderId="0" xfId="0" applyNumberFormat="1" applyFont="1"/>
    <xf numFmtId="3" fontId="3" fillId="0" borderId="1" xfId="0" applyNumberFormat="1" applyFont="1" applyBorder="1"/>
    <xf numFmtId="9" fontId="2" fillId="0" borderId="0" xfId="0" applyNumberFormat="1" applyFont="1" applyAlignment="1">
      <alignment horizontal="right" vertical="center"/>
    </xf>
    <xf numFmtId="3" fontId="3" fillId="0" borderId="0" xfId="0" applyNumberFormat="1" applyFont="1" applyAlignment="1">
      <alignment horizontal="right"/>
    </xf>
    <xf numFmtId="3" fontId="3" fillId="0" borderId="1" xfId="0" applyNumberFormat="1" applyFont="1" applyBorder="1" applyAlignment="1">
      <alignment horizontal="right"/>
    </xf>
    <xf numFmtId="0" fontId="4" fillId="0" borderId="2" xfId="0" applyFont="1" applyBorder="1" applyAlignment="1">
      <alignment horizontal="left" vertical="center"/>
    </xf>
    <xf numFmtId="0" fontId="2" fillId="0" borderId="1" xfId="0" applyFont="1" applyBorder="1" applyAlignment="1">
      <alignment horizontal="left" vertical="center"/>
    </xf>
    <xf numFmtId="0" fontId="0" fillId="0" borderId="0" xfId="0" applyAlignment="1">
      <alignment vertical="center"/>
    </xf>
    <xf numFmtId="3" fontId="2" fillId="0" borderId="3" xfId="0" applyNumberFormat="1" applyFont="1" applyBorder="1" applyAlignment="1">
      <alignment horizontal="right" vertical="center"/>
    </xf>
    <xf numFmtId="9" fontId="2" fillId="0" borderId="3" xfId="0" applyNumberFormat="1" applyFont="1" applyBorder="1" applyAlignment="1">
      <alignment horizontal="right" vertical="center"/>
    </xf>
    <xf numFmtId="3" fontId="3" fillId="0" borderId="3" xfId="0" applyNumberFormat="1" applyFont="1" applyBorder="1" applyAlignment="1">
      <alignment vertical="center"/>
    </xf>
    <xf numFmtId="0" fontId="6" fillId="0" borderId="2" xfId="0" applyFont="1" applyBorder="1" applyAlignment="1">
      <alignment vertical="center"/>
    </xf>
    <xf numFmtId="0" fontId="0" fillId="0" borderId="2" xfId="0" applyBorder="1"/>
    <xf numFmtId="0" fontId="7" fillId="0" borderId="3" xfId="0" applyFont="1" applyBorder="1" applyAlignment="1">
      <alignment horizontal="center" vertical="center" wrapText="1"/>
    </xf>
    <xf numFmtId="0" fontId="7" fillId="0" borderId="0" xfId="0" applyFont="1" applyAlignment="1">
      <alignment horizontal="center" vertical="center" wrapText="1"/>
    </xf>
    <xf numFmtId="0" fontId="7" fillId="0" borderId="1" xfId="0" applyFont="1" applyBorder="1" applyAlignment="1">
      <alignment vertical="center" wrapText="1"/>
    </xf>
    <xf numFmtId="0" fontId="7" fillId="0" borderId="1" xfId="0" applyFont="1" applyBorder="1" applyAlignment="1">
      <alignment horizontal="center" vertical="center"/>
    </xf>
    <xf numFmtId="0" fontId="0" fillId="0" borderId="1" xfId="0" applyBorder="1"/>
    <xf numFmtId="0" fontId="7" fillId="0" borderId="1" xfId="0" applyFont="1" applyBorder="1" applyAlignment="1">
      <alignment horizontal="center" vertical="center" wrapText="1"/>
    </xf>
    <xf numFmtId="0" fontId="1" fillId="0" borderId="4" xfId="0" applyFont="1" applyBorder="1" applyAlignment="1">
      <alignment horizontal="center" vertical="center" wrapText="1"/>
    </xf>
    <xf numFmtId="0" fontId="0" fillId="0" borderId="5" xfId="0" applyBorder="1" applyAlignment="1">
      <alignment wrapText="1"/>
    </xf>
    <xf numFmtId="0" fontId="1" fillId="0" borderId="5" xfId="0" applyFont="1" applyBorder="1" applyAlignment="1">
      <alignment horizontal="center" vertical="center" wrapText="1"/>
    </xf>
    <xf numFmtId="0" fontId="5" fillId="0" borderId="0" xfId="0" applyFont="1"/>
    <xf numFmtId="3" fontId="3" fillId="0" borderId="0" xfId="0" applyNumberFormat="1" applyFont="1" applyAlignment="1">
      <alignment horizontal="center"/>
    </xf>
    <xf numFmtId="9" fontId="3" fillId="0" borderId="0" xfId="0" applyNumberFormat="1" applyFont="1" applyAlignment="1">
      <alignment horizontal="center"/>
    </xf>
    <xf numFmtId="0" fontId="1" fillId="0" borderId="2" xfId="0" applyFont="1" applyBorder="1" applyAlignment="1">
      <alignment horizontal="left" vertical="center"/>
    </xf>
    <xf numFmtId="0" fontId="0" fillId="0" borderId="0" xfId="0" applyAlignment="1">
      <alignment wrapText="1"/>
    </xf>
    <xf numFmtId="3" fontId="0" fillId="0" borderId="0" xfId="0" applyNumberFormat="1"/>
    <xf numFmtId="9" fontId="0" fillId="0" borderId="0" xfId="0" applyNumberFormat="1"/>
    <xf numFmtId="0" fontId="1" fillId="0" borderId="2" xfId="0" applyFont="1" applyBorder="1" applyAlignment="1">
      <alignment horizontal="center" vertical="center" wrapText="1"/>
    </xf>
    <xf numFmtId="0" fontId="1" fillId="0" borderId="1" xfId="0" applyFont="1" applyBorder="1" applyAlignment="1">
      <alignment horizontal="center" vertical="center"/>
    </xf>
    <xf numFmtId="9" fontId="2" fillId="0" borderId="0" xfId="0" applyNumberFormat="1" applyFont="1" applyAlignment="1">
      <alignment horizontal="center" vertical="center"/>
    </xf>
    <xf numFmtId="3" fontId="3" fillId="0" borderId="0" xfId="0" applyNumberFormat="1" applyFont="1" applyAlignment="1">
      <alignment horizontal="center" vertical="center"/>
    </xf>
    <xf numFmtId="3" fontId="2" fillId="0" borderId="1" xfId="0" applyNumberFormat="1" applyFont="1" applyBorder="1" applyAlignment="1">
      <alignment horizontal="center" vertical="center"/>
    </xf>
    <xf numFmtId="3" fontId="3" fillId="0" borderId="1" xfId="0" applyNumberFormat="1" applyFont="1" applyBorder="1" applyAlignment="1">
      <alignment horizontal="center" vertical="center"/>
    </xf>
    <xf numFmtId="0" fontId="1" fillId="0" borderId="2" xfId="0" applyFont="1" applyBorder="1" applyAlignment="1">
      <alignment horizontal="left" vertical="center" wrapText="1"/>
    </xf>
    <xf numFmtId="0" fontId="1" fillId="0" borderId="1" xfId="0" applyFont="1" applyBorder="1" applyAlignment="1">
      <alignment horizontal="left" vertical="center"/>
    </xf>
    <xf numFmtId="9" fontId="2" fillId="0" borderId="1" xfId="0" applyNumberFormat="1" applyFont="1" applyBorder="1" applyAlignment="1">
      <alignment horizontal="left" vertical="center"/>
    </xf>
    <xf numFmtId="3" fontId="2" fillId="0" borderId="1" xfId="0" applyNumberFormat="1" applyFont="1" applyBorder="1" applyAlignment="1">
      <alignment horizontal="left" vertical="center"/>
    </xf>
    <xf numFmtId="0" fontId="1" fillId="0" borderId="0" xfId="0" applyFont="1" applyAlignment="1">
      <alignment horizontal="left" vertical="center" wrapText="1"/>
    </xf>
    <xf numFmtId="3" fontId="0" fillId="0" borderId="1" xfId="0" applyNumberFormat="1" applyBorder="1"/>
    <xf numFmtId="0" fontId="2" fillId="0" borderId="6" xfId="0" applyFont="1" applyBorder="1" applyAlignment="1">
      <alignment horizontal="left" vertical="center"/>
    </xf>
    <xf numFmtId="0" fontId="0" fillId="0" borderId="6" xfId="0" applyBorder="1"/>
    <xf numFmtId="3" fontId="0" fillId="0" borderId="6" xfId="0" applyNumberFormat="1" applyBorder="1"/>
    <xf numFmtId="9" fontId="0" fillId="0" borderId="6" xfId="0" applyNumberFormat="1" applyBorder="1"/>
    <xf numFmtId="0" fontId="2" fillId="0" borderId="3" xfId="0" applyFont="1" applyBorder="1" applyAlignment="1">
      <alignment horizontal="left" vertical="center"/>
    </xf>
    <xf numFmtId="3" fontId="0" fillId="0" borderId="3" xfId="0" applyNumberFormat="1" applyBorder="1"/>
    <xf numFmtId="9" fontId="0" fillId="0" borderId="3" xfId="0" applyNumberFormat="1" applyBorder="1"/>
    <xf numFmtId="0" fontId="1" fillId="0" borderId="2" xfId="0" applyFont="1" applyBorder="1" applyAlignment="1">
      <alignment horizontal="center" vertical="center"/>
    </xf>
    <xf numFmtId="0" fontId="5" fillId="0" borderId="1" xfId="0" applyFont="1" applyBorder="1" applyAlignment="1">
      <alignment horizontal="center"/>
    </xf>
    <xf numFmtId="0" fontId="4" fillId="0" borderId="0" xfId="0" applyFont="1" applyAlignment="1">
      <alignment horizontal="left" vertical="center"/>
    </xf>
    <xf numFmtId="3" fontId="4" fillId="0" borderId="0" xfId="0" applyNumberFormat="1" applyFont="1" applyAlignment="1">
      <alignment horizontal="left" vertical="center"/>
    </xf>
    <xf numFmtId="0" fontId="4" fillId="0" borderId="1" xfId="0" applyFont="1" applyBorder="1" applyAlignment="1">
      <alignment horizontal="left" vertical="center"/>
    </xf>
    <xf numFmtId="3" fontId="4" fillId="0" borderId="1" xfId="0" applyNumberFormat="1" applyFont="1" applyBorder="1" applyAlignment="1">
      <alignment horizontal="left" vertical="center"/>
    </xf>
    <xf numFmtId="0" fontId="0" fillId="0" borderId="3" xfId="0" applyBorder="1"/>
    <xf numFmtId="0" fontId="7" fillId="0" borderId="3" xfId="0" applyFont="1" applyBorder="1" applyAlignment="1">
      <alignment vertical="center"/>
    </xf>
    <xf numFmtId="0" fontId="8" fillId="0" borderId="0" xfId="0" applyFont="1"/>
    <xf numFmtId="0" fontId="0" fillId="4" borderId="0" xfId="0" applyFill="1"/>
    <xf numFmtId="0" fontId="11" fillId="0" borderId="0" xfId="0" applyFont="1" applyAlignment="1">
      <alignment vertical="center"/>
    </xf>
    <xf numFmtId="0" fontId="12" fillId="4" borderId="0" xfId="0" applyFont="1" applyFill="1" applyAlignment="1">
      <alignment vertical="center"/>
    </xf>
    <xf numFmtId="0" fontId="10" fillId="0" borderId="0" xfId="0" applyFont="1"/>
    <xf numFmtId="0" fontId="1" fillId="0" borderId="3" xfId="0" applyFont="1" applyBorder="1" applyAlignment="1">
      <alignment horizontal="center" vertical="center"/>
    </xf>
    <xf numFmtId="9" fontId="2" fillId="0" borderId="1" xfId="0" applyNumberFormat="1" applyFont="1" applyBorder="1" applyAlignment="1">
      <alignment horizontal="right" vertical="center"/>
    </xf>
    <xf numFmtId="0" fontId="3" fillId="0" borderId="3" xfId="0" applyFont="1" applyBorder="1"/>
    <xf numFmtId="3" fontId="3" fillId="0" borderId="3" xfId="0" applyNumberFormat="1" applyFont="1" applyBorder="1"/>
    <xf numFmtId="0" fontId="13" fillId="0" borderId="0" xfId="0" applyFont="1"/>
    <xf numFmtId="0" fontId="14" fillId="0" borderId="0" xfId="0" applyFont="1" applyAlignment="1">
      <alignment wrapText="1"/>
    </xf>
    <xf numFmtId="0" fontId="15" fillId="0" borderId="0" xfId="0" applyFont="1"/>
    <xf numFmtId="0" fontId="15" fillId="2" borderId="0" xfId="0" applyFont="1" applyFill="1"/>
    <xf numFmtId="0" fontId="16" fillId="0" borderId="4" xfId="0" applyFont="1" applyBorder="1" applyAlignment="1">
      <alignment horizontal="center" vertical="center" wrapText="1"/>
    </xf>
    <xf numFmtId="0" fontId="16" fillId="0" borderId="0" xfId="0" applyFont="1" applyAlignment="1">
      <alignment horizontal="center" vertical="center" wrapText="1"/>
    </xf>
    <xf numFmtId="0" fontId="15" fillId="0" borderId="5" xfId="0" applyFont="1" applyBorder="1" applyAlignment="1">
      <alignment wrapText="1"/>
    </xf>
    <xf numFmtId="0" fontId="16" fillId="0" borderId="5" xfId="0" applyFont="1" applyBorder="1" applyAlignment="1">
      <alignment horizontal="center" vertical="center" wrapText="1"/>
    </xf>
    <xf numFmtId="0" fontId="17" fillId="0" borderId="0" xfId="0" applyFont="1"/>
    <xf numFmtId="0" fontId="18" fillId="0" borderId="0" xfId="0" applyFont="1"/>
    <xf numFmtId="0" fontId="20" fillId="0" borderId="0" xfId="0" applyFont="1" applyAlignment="1">
      <alignment horizontal="left" vertical="center"/>
    </xf>
    <xf numFmtId="0" fontId="20" fillId="0" borderId="0" xfId="0" applyFont="1" applyAlignment="1">
      <alignment horizontal="center" vertical="center"/>
    </xf>
    <xf numFmtId="0" fontId="20" fillId="0" borderId="1" xfId="0" applyFont="1" applyBorder="1" applyAlignment="1">
      <alignment horizontal="left" vertical="center" wrapText="1"/>
    </xf>
    <xf numFmtId="0" fontId="19" fillId="0" borderId="1" xfId="0" applyFont="1" applyBorder="1" applyAlignment="1">
      <alignment horizontal="center" vertical="center" wrapText="1"/>
    </xf>
    <xf numFmtId="0" fontId="19" fillId="0" borderId="0" xfId="0" applyFont="1" applyAlignment="1">
      <alignment horizontal="center" vertical="center" wrapText="1"/>
    </xf>
    <xf numFmtId="9" fontId="2" fillId="0" borderId="0" xfId="0" applyNumberFormat="1" applyFont="1" applyAlignment="1">
      <alignment horizontal="right" vertical="center" wrapText="1"/>
    </xf>
    <xf numFmtId="9" fontId="3" fillId="0" borderId="0" xfId="0" applyNumberFormat="1" applyFont="1" applyAlignment="1">
      <alignment vertical="center"/>
    </xf>
    <xf numFmtId="9" fontId="2" fillId="0" borderId="0" xfId="0" applyNumberFormat="1" applyFont="1" applyAlignment="1">
      <alignment horizontal="center" vertical="center" wrapText="1"/>
    </xf>
    <xf numFmtId="9" fontId="2" fillId="0" borderId="0" xfId="0" applyNumberFormat="1" applyFont="1" applyAlignment="1">
      <alignment horizontal="left" vertical="center"/>
    </xf>
    <xf numFmtId="9" fontId="3" fillId="0" borderId="0" xfId="0" applyNumberFormat="1" applyFont="1"/>
    <xf numFmtId="9" fontId="2" fillId="0" borderId="1" xfId="0" applyNumberFormat="1" applyFont="1" applyBorder="1" applyAlignment="1">
      <alignment horizontal="right" vertical="center" wrapText="1"/>
    </xf>
    <xf numFmtId="3" fontId="3" fillId="0" borderId="1" xfId="0" applyNumberFormat="1" applyFont="1" applyBorder="1" applyAlignment="1">
      <alignment horizontal="center"/>
    </xf>
    <xf numFmtId="9" fontId="3" fillId="0" borderId="1" xfId="0" applyNumberFormat="1" applyFont="1" applyBorder="1" applyAlignment="1">
      <alignment horizontal="center"/>
    </xf>
    <xf numFmtId="0" fontId="1" fillId="0" borderId="0" xfId="0" applyFont="1" applyAlignment="1">
      <alignment horizontal="center" vertical="center"/>
    </xf>
    <xf numFmtId="0" fontId="1" fillId="0" borderId="0" xfId="0" applyFont="1" applyAlignment="1">
      <alignment vertical="center" wrapText="1"/>
    </xf>
    <xf numFmtId="164" fontId="0" fillId="0" borderId="0" xfId="0" applyNumberFormat="1"/>
    <xf numFmtId="165" fontId="0" fillId="0" borderId="0" xfId="0" applyNumberFormat="1"/>
    <xf numFmtId="165" fontId="2" fillId="0" borderId="0" xfId="0" applyNumberFormat="1" applyFont="1" applyAlignment="1">
      <alignment horizontal="left" vertical="center"/>
    </xf>
    <xf numFmtId="164" fontId="2" fillId="0" borderId="1" xfId="0" applyNumberFormat="1" applyFont="1" applyBorder="1" applyAlignment="1">
      <alignment horizontal="left" vertical="center"/>
    </xf>
    <xf numFmtId="164" fontId="2" fillId="0" borderId="0" xfId="0" applyNumberFormat="1" applyFont="1" applyAlignment="1">
      <alignment horizontal="left" vertical="center"/>
    </xf>
    <xf numFmtId="1" fontId="0" fillId="0" borderId="0" xfId="0" applyNumberFormat="1"/>
    <xf numFmtId="164" fontId="0" fillId="0" borderId="3" xfId="0" applyNumberFormat="1" applyBorder="1"/>
    <xf numFmtId="0" fontId="3" fillId="0" borderId="0" xfId="0" applyFont="1" applyAlignment="1">
      <alignment vertical="center" wrapText="1"/>
    </xf>
    <xf numFmtId="0" fontId="5" fillId="11" borderId="0" xfId="0" applyFont="1" applyFill="1"/>
    <xf numFmtId="9" fontId="3" fillId="0" borderId="0" xfId="1" applyFont="1"/>
    <xf numFmtId="0" fontId="5" fillId="0" borderId="0" xfId="0" applyFont="1" applyAlignment="1">
      <alignment horizontal="center"/>
    </xf>
    <xf numFmtId="17" fontId="1" fillId="0" borderId="1" xfId="0" applyNumberFormat="1" applyFont="1" applyBorder="1" applyAlignment="1">
      <alignment horizontal="center" vertical="center" wrapText="1"/>
    </xf>
    <xf numFmtId="0" fontId="1" fillId="13" borderId="1" xfId="0" applyFont="1" applyFill="1" applyBorder="1" applyAlignment="1">
      <alignment horizontal="center" vertical="center" wrapText="1"/>
    </xf>
    <xf numFmtId="17" fontId="1" fillId="13" borderId="1" xfId="0" applyNumberFormat="1" applyFont="1" applyFill="1" applyBorder="1" applyAlignment="1">
      <alignment horizontal="center" vertical="center" wrapText="1"/>
    </xf>
    <xf numFmtId="0" fontId="5" fillId="14" borderId="0" xfId="0" applyFont="1" applyFill="1"/>
    <xf numFmtId="0" fontId="0" fillId="14" borderId="0" xfId="0" applyFill="1"/>
    <xf numFmtId="9" fontId="9" fillId="0" borderId="0" xfId="1"/>
    <xf numFmtId="3" fontId="4" fillId="0" borderId="0" xfId="0" applyNumberFormat="1" applyFont="1" applyAlignment="1">
      <alignment horizontal="right" vertical="center"/>
    </xf>
    <xf numFmtId="3" fontId="3" fillId="0" borderId="0" xfId="0" applyNumberFormat="1" applyFont="1" applyAlignment="1">
      <alignment horizontal="right" vertical="center"/>
    </xf>
    <xf numFmtId="0" fontId="0" fillId="0" borderId="0" xfId="0" applyAlignment="1">
      <alignment horizontal="right"/>
    </xf>
    <xf numFmtId="9" fontId="3" fillId="0" borderId="0" xfId="0" applyNumberFormat="1" applyFont="1" applyAlignment="1">
      <alignment horizontal="right" vertical="center"/>
    </xf>
    <xf numFmtId="0" fontId="3" fillId="0" borderId="0" xfId="0" applyFont="1" applyAlignment="1">
      <alignment horizontal="right"/>
    </xf>
    <xf numFmtId="9" fontId="3" fillId="0" borderId="0" xfId="0" applyNumberFormat="1" applyFont="1" applyAlignment="1">
      <alignment horizontal="right"/>
    </xf>
    <xf numFmtId="0" fontId="3" fillId="0" borderId="0" xfId="0" applyFont="1" applyAlignment="1">
      <alignment horizontal="left"/>
    </xf>
    <xf numFmtId="2" fontId="0" fillId="0" borderId="0" xfId="0" applyNumberFormat="1"/>
    <xf numFmtId="9" fontId="9" fillId="0" borderId="3" xfId="1" applyBorder="1"/>
    <xf numFmtId="4" fontId="0" fillId="0" borderId="3" xfId="0" applyNumberFormat="1" applyBorder="1"/>
    <xf numFmtId="9" fontId="2" fillId="0" borderId="3" xfId="0" applyNumberFormat="1" applyFont="1" applyBorder="1" applyAlignment="1">
      <alignment horizontal="center" vertical="center"/>
    </xf>
    <xf numFmtId="9" fontId="2" fillId="0" borderId="3" xfId="0" applyNumberFormat="1" applyFont="1" applyBorder="1" applyAlignment="1">
      <alignment horizontal="right" vertical="center" wrapText="1"/>
    </xf>
    <xf numFmtId="9" fontId="3" fillId="0" borderId="3" xfId="0" applyNumberFormat="1" applyFont="1" applyBorder="1" applyAlignment="1">
      <alignment horizontal="center"/>
    </xf>
    <xf numFmtId="0" fontId="7" fillId="0" borderId="3" xfId="0" applyFont="1" applyBorder="1" applyAlignment="1">
      <alignment horizontal="center" vertical="center" wrapText="1"/>
    </xf>
    <xf numFmtId="0" fontId="0" fillId="0" borderId="3" xfId="0" applyBorder="1"/>
    <xf numFmtId="0" fontId="1" fillId="0" borderId="3" xfId="0" applyFont="1" applyBorder="1" applyAlignment="1">
      <alignment horizontal="center" vertical="center" wrapText="1"/>
    </xf>
    <xf numFmtId="0" fontId="0" fillId="0" borderId="1" xfId="0" applyBorder="1"/>
    <xf numFmtId="0" fontId="7" fillId="0" borderId="2" xfId="0" applyFont="1" applyBorder="1" applyAlignment="1">
      <alignment horizontal="center" vertical="center"/>
    </xf>
    <xf numFmtId="0" fontId="0" fillId="0" borderId="2" xfId="0" applyBorder="1"/>
    <xf numFmtId="0" fontId="1" fillId="0" borderId="2" xfId="0" applyFont="1" applyBorder="1" applyAlignment="1">
      <alignment horizontal="center" vertical="center" wrapText="1"/>
    </xf>
    <xf numFmtId="0" fontId="1" fillId="0" borderId="1" xfId="0" applyFont="1" applyBorder="1" applyAlignment="1">
      <alignment horizontal="center" vertical="center" wrapText="1"/>
    </xf>
    <xf numFmtId="0" fontId="7" fillId="0" borderId="3" xfId="0" applyFont="1" applyBorder="1" applyAlignment="1">
      <alignment horizontal="center" vertical="center"/>
    </xf>
    <xf numFmtId="0" fontId="7" fillId="0" borderId="2" xfId="0" applyFont="1" applyBorder="1" applyAlignment="1">
      <alignment horizontal="center" vertical="center" wrapText="1"/>
    </xf>
    <xf numFmtId="0" fontId="1" fillId="0" borderId="3" xfId="0" applyFont="1" applyBorder="1" applyAlignment="1">
      <alignment horizontal="center" vertical="center"/>
    </xf>
    <xf numFmtId="0" fontId="1" fillId="13" borderId="3" xfId="0" applyFont="1" applyFill="1" applyBorder="1" applyAlignment="1">
      <alignment horizontal="center" vertical="center"/>
    </xf>
    <xf numFmtId="0" fontId="1" fillId="0" borderId="1" xfId="0" applyFont="1" applyBorder="1" applyAlignment="1">
      <alignment horizontal="center" vertical="center"/>
    </xf>
    <xf numFmtId="0" fontId="1" fillId="0" borderId="3" xfId="0" applyFont="1" applyBorder="1" applyAlignment="1">
      <alignment horizontal="left" vertical="center" wrapText="1"/>
    </xf>
    <xf numFmtId="0" fontId="0" fillId="0" borderId="0" xfId="0" applyAlignment="1">
      <alignment wrapText="1"/>
    </xf>
    <xf numFmtId="0" fontId="0" fillId="0" borderId="0" xfId="0"/>
    <xf numFmtId="0" fontId="1" fillId="0" borderId="1" xfId="0" applyFont="1" applyBorder="1" applyAlignment="1">
      <alignment horizontal="left" vertical="center" wrapText="1"/>
    </xf>
    <xf numFmtId="0" fontId="1" fillId="5" borderId="1" xfId="0" applyFont="1" applyFill="1" applyBorder="1" applyAlignment="1">
      <alignment horizontal="center" vertical="center" wrapText="1"/>
    </xf>
    <xf numFmtId="0" fontId="1" fillId="0" borderId="5" xfId="0" applyFont="1" applyBorder="1" applyAlignment="1">
      <alignment horizontal="center" vertical="center" wrapText="1"/>
    </xf>
    <xf numFmtId="0" fontId="0" fillId="0" borderId="5" xfId="0" applyBorder="1"/>
    <xf numFmtId="0" fontId="1" fillId="9" borderId="1" xfId="0" applyFont="1" applyFill="1" applyBorder="1" applyAlignment="1">
      <alignment horizontal="center" vertical="center" wrapText="1"/>
    </xf>
    <xf numFmtId="0" fontId="1" fillId="7" borderId="1" xfId="0" applyFont="1" applyFill="1" applyBorder="1" applyAlignment="1">
      <alignment horizontal="center" vertical="center" wrapText="1"/>
    </xf>
    <xf numFmtId="0" fontId="1" fillId="8" borderId="1" xfId="0" applyFont="1" applyFill="1" applyBorder="1" applyAlignment="1">
      <alignment horizontal="center" vertical="center" wrapText="1"/>
    </xf>
    <xf numFmtId="0" fontId="1" fillId="0" borderId="0" xfId="0" applyFont="1" applyAlignment="1">
      <alignment horizontal="center" vertical="center" wrapText="1"/>
    </xf>
    <xf numFmtId="0" fontId="1" fillId="6" borderId="1" xfId="0" applyFont="1" applyFill="1" applyBorder="1" applyAlignment="1">
      <alignment horizontal="center" vertical="center" wrapText="1"/>
    </xf>
    <xf numFmtId="0" fontId="5" fillId="0" borderId="1" xfId="0" applyFont="1" applyBorder="1" applyAlignment="1">
      <alignment horizontal="center"/>
    </xf>
    <xf numFmtId="0" fontId="0" fillId="3" borderId="1" xfId="0" applyFill="1" applyBorder="1" applyAlignment="1">
      <alignment horizontal="center"/>
    </xf>
    <xf numFmtId="0" fontId="1" fillId="0" borderId="7" xfId="0" applyFont="1" applyBorder="1" applyAlignment="1">
      <alignment horizontal="center" vertical="center" wrapText="1"/>
    </xf>
    <xf numFmtId="0" fontId="1" fillId="0" borderId="7" xfId="0" applyFont="1" applyBorder="1" applyAlignment="1">
      <alignment horizontal="left" vertical="center" wrapText="1"/>
    </xf>
    <xf numFmtId="0" fontId="16" fillId="0" borderId="8" xfId="0" applyFont="1" applyBorder="1" applyAlignment="1">
      <alignment horizontal="center" vertical="center" wrapText="1"/>
    </xf>
    <xf numFmtId="0" fontId="15" fillId="0" borderId="0" xfId="0" applyFont="1"/>
    <xf numFmtId="0" fontId="1" fillId="0" borderId="8" xfId="0" applyFont="1" applyBorder="1" applyAlignment="1">
      <alignment horizontal="left" vertical="center" wrapText="1"/>
    </xf>
    <xf numFmtId="0" fontId="1" fillId="0" borderId="8" xfId="0" applyFont="1" applyBorder="1" applyAlignment="1">
      <alignment horizontal="center" vertical="center" wrapText="1"/>
    </xf>
    <xf numFmtId="0" fontId="1" fillId="0" borderId="8" xfId="0" applyFont="1" applyBorder="1" applyAlignment="1">
      <alignment horizontal="center" vertical="center"/>
    </xf>
    <xf numFmtId="0" fontId="0" fillId="0" borderId="4" xfId="0" applyBorder="1"/>
    <xf numFmtId="0" fontId="19" fillId="0" borderId="1" xfId="0" applyFont="1" applyBorder="1" applyAlignment="1">
      <alignment horizontal="center" vertical="center"/>
    </xf>
    <xf numFmtId="0" fontId="19" fillId="0" borderId="3" xfId="0" applyFont="1" applyBorder="1" applyAlignment="1">
      <alignment horizontal="center" vertical="center"/>
    </xf>
    <xf numFmtId="0" fontId="19" fillId="0" borderId="3" xfId="0" applyFont="1" applyBorder="1" applyAlignment="1">
      <alignment horizontal="center" vertical="center" wrapText="1"/>
    </xf>
    <xf numFmtId="0" fontId="19" fillId="0" borderId="3" xfId="0" applyFont="1" applyBorder="1" applyAlignment="1">
      <alignment horizontal="left" vertical="center" wrapText="1"/>
    </xf>
    <xf numFmtId="0" fontId="18" fillId="0" borderId="0" xfId="0" applyFont="1" applyAlignment="1">
      <alignment wrapText="1"/>
    </xf>
    <xf numFmtId="0" fontId="10" fillId="0" borderId="0" xfId="0" applyFont="1"/>
    <xf numFmtId="0" fontId="19" fillId="0" borderId="1" xfId="0" applyFont="1" applyBorder="1" applyAlignment="1">
      <alignment horizontal="left" vertical="center" wrapText="1"/>
    </xf>
    <xf numFmtId="0" fontId="5" fillId="0" borderId="5" xfId="0" applyFont="1" applyBorder="1" applyAlignment="1">
      <alignment horizontal="center" vertical="center" wrapText="1"/>
    </xf>
    <xf numFmtId="0" fontId="1" fillId="12" borderId="1" xfId="0" applyFont="1" applyFill="1" applyBorder="1" applyAlignment="1">
      <alignment horizontal="center" vertical="center" wrapText="1"/>
    </xf>
    <xf numFmtId="0" fontId="1" fillId="3" borderId="1" xfId="0" applyFont="1" applyFill="1" applyBorder="1" applyAlignment="1">
      <alignment horizontal="center" vertical="center" wrapText="1"/>
    </xf>
    <xf numFmtId="0" fontId="1" fillId="3" borderId="1" xfId="0" applyFont="1" applyFill="1" applyBorder="1" applyAlignment="1">
      <alignment horizontal="center" vertical="center"/>
    </xf>
    <xf numFmtId="0" fontId="8" fillId="0" borderId="1" xfId="0" applyFont="1" applyBorder="1" applyAlignment="1">
      <alignment horizontal="center"/>
    </xf>
    <xf numFmtId="0" fontId="5" fillId="15" borderId="0" xfId="0" applyFont="1" applyFill="1" applyAlignment="1">
      <alignment horizontal="center" vertical="center" wrapText="1"/>
    </xf>
    <xf numFmtId="0" fontId="1" fillId="15" borderId="1" xfId="0" applyFont="1" applyFill="1" applyBorder="1" applyAlignment="1">
      <alignment horizontal="center" vertical="center" wrapText="1"/>
    </xf>
    <xf numFmtId="0" fontId="14" fillId="0" borderId="0" xfId="0" applyFont="1" applyAlignment="1">
      <alignment horizontal="center" vertical="center" wrapText="1"/>
    </xf>
    <xf numFmtId="0" fontId="14" fillId="0" borderId="2" xfId="0" applyFont="1" applyBorder="1" applyAlignment="1">
      <alignment horizontal="center" vertical="center" wrapText="1"/>
    </xf>
    <xf numFmtId="0" fontId="1" fillId="10" borderId="1" xfId="0" applyFont="1" applyFill="1" applyBorder="1" applyAlignment="1">
      <alignment horizontal="center" vertical="center" wrapText="1"/>
    </xf>
    <xf numFmtId="0" fontId="21" fillId="0" borderId="0" xfId="0" applyFont="1" applyAlignment="1">
      <alignment horizontal="left" vertical="center" wrapText="1"/>
    </xf>
    <xf numFmtId="0" fontId="3" fillId="0" borderId="0" xfId="0" applyFont="1" applyAlignment="1">
      <alignment horizontal="left" vertical="center" wrapText="1"/>
    </xf>
    <xf numFmtId="0" fontId="5" fillId="0" borderId="0" xfId="0" applyFont="1" applyAlignment="1">
      <alignment horizontal="center" vertical="center" wrapText="1"/>
    </xf>
    <xf numFmtId="0" fontId="5" fillId="0" borderId="1" xfId="0" applyFont="1" applyBorder="1" applyAlignment="1">
      <alignment horizontal="center" vertical="center" wrapText="1"/>
    </xf>
  </cellXfs>
  <cellStyles count="2">
    <cellStyle name="Normal" xfId="0" builtinId="0"/>
    <cellStyle name="Percent"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sheetPr>
  <dimension ref="B2:B3"/>
  <sheetViews>
    <sheetView workbookViewId="0"/>
  </sheetViews>
  <sheetFormatPr defaultRowHeight="15" x14ac:dyDescent="0.25"/>
  <cols>
    <col min="1" max="1" width="3.85546875" customWidth="1"/>
    <col min="2" max="2" width="85.140625" customWidth="1"/>
  </cols>
  <sheetData>
    <row r="2" spans="2:2" x14ac:dyDescent="0.25">
      <c r="B2" s="115" t="s">
        <v>0</v>
      </c>
    </row>
    <row r="3" spans="2:2" x14ac:dyDescent="0.25">
      <c r="B3" t="s">
        <v>1</v>
      </c>
    </row>
  </sheetData>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theme="9"/>
  </sheetPr>
  <dimension ref="B1:G26"/>
  <sheetViews>
    <sheetView workbookViewId="0"/>
  </sheetViews>
  <sheetFormatPr defaultRowHeight="15" x14ac:dyDescent="0.25"/>
  <cols>
    <col min="1" max="1" width="4.140625" customWidth="1"/>
    <col min="2" max="2" width="20.7109375" customWidth="1"/>
    <col min="3" max="3" width="12" customWidth="1"/>
    <col min="4" max="4" width="12.42578125" customWidth="1"/>
    <col min="7" max="7" width="13.5703125" customWidth="1"/>
  </cols>
  <sheetData>
    <row r="1" spans="2:7" x14ac:dyDescent="0.25">
      <c r="B1" s="75" t="s">
        <v>2</v>
      </c>
      <c r="C1" s="74"/>
    </row>
    <row r="2" spans="2:7" x14ac:dyDescent="0.25">
      <c r="B2" t="s">
        <v>114</v>
      </c>
    </row>
    <row r="3" spans="2:7" ht="15.75" customHeight="1" thickBot="1" x14ac:dyDescent="0.3"/>
    <row r="4" spans="2:7" x14ac:dyDescent="0.25">
      <c r="B4" s="150" t="s">
        <v>115</v>
      </c>
      <c r="C4" s="139" t="s">
        <v>116</v>
      </c>
      <c r="D4" s="139" t="s">
        <v>117</v>
      </c>
      <c r="E4" s="139" t="s">
        <v>94</v>
      </c>
      <c r="F4" s="139" t="s">
        <v>118</v>
      </c>
      <c r="G4" s="139" t="s">
        <v>119</v>
      </c>
    </row>
    <row r="5" spans="2:7" ht="61.5" customHeight="1" thickBot="1" x14ac:dyDescent="0.3">
      <c r="B5" s="140"/>
      <c r="C5" s="140"/>
      <c r="D5" s="140"/>
      <c r="E5" s="140"/>
      <c r="F5" s="140"/>
      <c r="G5" s="140"/>
    </row>
    <row r="6" spans="2:7" x14ac:dyDescent="0.25">
      <c r="B6" s="2" t="s">
        <v>18</v>
      </c>
      <c r="C6" s="3">
        <v>330</v>
      </c>
      <c r="D6" s="3">
        <v>330</v>
      </c>
      <c r="E6" s="3">
        <v>658.65066579999996</v>
      </c>
      <c r="F6" s="3">
        <v>284.04056739999999</v>
      </c>
      <c r="G6" s="19">
        <f t="shared" ref="G6:G25" si="0">IFERROR(D6/C6, "")</f>
        <v>1</v>
      </c>
    </row>
    <row r="7" spans="2:7" x14ac:dyDescent="0.25">
      <c r="B7" s="2" t="s">
        <v>19</v>
      </c>
      <c r="C7" s="3">
        <v>215</v>
      </c>
      <c r="D7" s="3">
        <v>215</v>
      </c>
      <c r="E7" s="3">
        <v>309.3470557</v>
      </c>
      <c r="F7" s="3">
        <v>79.432590099999999</v>
      </c>
      <c r="G7" s="19">
        <f t="shared" si="0"/>
        <v>1</v>
      </c>
    </row>
    <row r="8" spans="2:7" x14ac:dyDescent="0.25">
      <c r="B8" s="2" t="s">
        <v>20</v>
      </c>
      <c r="C8" s="3">
        <v>1676</v>
      </c>
      <c r="D8" s="3">
        <v>1676</v>
      </c>
      <c r="E8" s="3">
        <v>4001.9299455</v>
      </c>
      <c r="F8" s="3">
        <v>768.41818560000002</v>
      </c>
      <c r="G8" s="19">
        <f t="shared" si="0"/>
        <v>1</v>
      </c>
    </row>
    <row r="9" spans="2:7" x14ac:dyDescent="0.25">
      <c r="B9" s="11" t="s">
        <v>21</v>
      </c>
      <c r="C9" s="20">
        <v>1437</v>
      </c>
      <c r="D9" s="20">
        <v>1437</v>
      </c>
      <c r="E9" s="20">
        <v>1839.1811306</v>
      </c>
      <c r="F9" s="20">
        <v>4311.6703300999998</v>
      </c>
      <c r="G9" s="19">
        <f t="shared" si="0"/>
        <v>1</v>
      </c>
    </row>
    <row r="10" spans="2:7" x14ac:dyDescent="0.25">
      <c r="B10" s="11" t="s">
        <v>22</v>
      </c>
      <c r="C10" s="20">
        <v>2843</v>
      </c>
      <c r="D10" s="20">
        <v>2843</v>
      </c>
      <c r="E10" s="20">
        <v>4666.4455613000009</v>
      </c>
      <c r="F10" s="20">
        <v>5664.9923984999996</v>
      </c>
      <c r="G10" s="19">
        <f t="shared" si="0"/>
        <v>1</v>
      </c>
    </row>
    <row r="11" spans="2:7" x14ac:dyDescent="0.25">
      <c r="B11" s="11" t="s">
        <v>23</v>
      </c>
      <c r="C11" s="20">
        <v>1273</v>
      </c>
      <c r="D11" s="20">
        <v>1273</v>
      </c>
      <c r="E11" s="20">
        <v>994.12810059999993</v>
      </c>
      <c r="F11" s="20">
        <v>4700.8348458</v>
      </c>
      <c r="G11" s="19">
        <f t="shared" si="0"/>
        <v>1</v>
      </c>
    </row>
    <row r="12" spans="2:7" x14ac:dyDescent="0.25">
      <c r="B12" s="11" t="s">
        <v>24</v>
      </c>
      <c r="C12" s="20">
        <v>268</v>
      </c>
      <c r="D12" s="20">
        <v>268</v>
      </c>
      <c r="E12" s="20">
        <v>146.22094060000001</v>
      </c>
      <c r="F12" s="20">
        <v>1135.163127</v>
      </c>
      <c r="G12" s="19">
        <f t="shared" si="0"/>
        <v>1</v>
      </c>
    </row>
    <row r="13" spans="2:7" x14ac:dyDescent="0.25">
      <c r="B13" s="11" t="s">
        <v>25</v>
      </c>
      <c r="C13" s="20">
        <v>1761</v>
      </c>
      <c r="D13" s="20">
        <v>1761</v>
      </c>
      <c r="E13" s="20">
        <v>3564.6476388999999</v>
      </c>
      <c r="F13" s="20">
        <v>1923.9540437000001</v>
      </c>
      <c r="G13" s="19">
        <f t="shared" si="0"/>
        <v>1</v>
      </c>
    </row>
    <row r="14" spans="2:7" x14ac:dyDescent="0.25">
      <c r="B14" s="11"/>
      <c r="C14" s="20"/>
      <c r="D14" s="20"/>
      <c r="E14" s="20"/>
      <c r="F14" s="20"/>
      <c r="G14" s="19" t="str">
        <f t="shared" si="0"/>
        <v/>
      </c>
    </row>
    <row r="15" spans="2:7" x14ac:dyDescent="0.25">
      <c r="B15" s="11"/>
      <c r="C15" s="20"/>
      <c r="D15" s="20"/>
      <c r="E15" s="20"/>
      <c r="F15" s="20"/>
      <c r="G15" s="19" t="str">
        <f t="shared" si="0"/>
        <v/>
      </c>
    </row>
    <row r="16" spans="2:7" x14ac:dyDescent="0.25">
      <c r="B16" s="11"/>
      <c r="C16" s="20"/>
      <c r="D16" s="20"/>
      <c r="E16" s="20"/>
      <c r="F16" s="20"/>
      <c r="G16" s="19" t="str">
        <f t="shared" si="0"/>
        <v/>
      </c>
    </row>
    <row r="17" spans="2:7" x14ac:dyDescent="0.25">
      <c r="B17" s="11"/>
      <c r="C17" s="20"/>
      <c r="D17" s="20"/>
      <c r="E17" s="20"/>
      <c r="F17" s="20"/>
      <c r="G17" s="19" t="str">
        <f t="shared" si="0"/>
        <v/>
      </c>
    </row>
    <row r="18" spans="2:7" x14ac:dyDescent="0.25">
      <c r="B18" s="11"/>
      <c r="C18" s="20"/>
      <c r="D18" s="20"/>
      <c r="E18" s="20"/>
      <c r="F18" s="20"/>
      <c r="G18" s="19" t="str">
        <f t="shared" si="0"/>
        <v/>
      </c>
    </row>
    <row r="19" spans="2:7" x14ac:dyDescent="0.25">
      <c r="B19" s="11"/>
      <c r="C19" s="20"/>
      <c r="D19" s="20"/>
      <c r="E19" s="20"/>
      <c r="F19" s="20"/>
      <c r="G19" s="19" t="str">
        <f t="shared" si="0"/>
        <v/>
      </c>
    </row>
    <row r="20" spans="2:7" x14ac:dyDescent="0.25">
      <c r="B20" s="11"/>
      <c r="C20" s="20"/>
      <c r="D20" s="20"/>
      <c r="E20" s="20"/>
      <c r="F20" s="20"/>
      <c r="G20" s="19" t="str">
        <f t="shared" si="0"/>
        <v/>
      </c>
    </row>
    <row r="21" spans="2:7" x14ac:dyDescent="0.25">
      <c r="B21" s="11"/>
      <c r="C21" s="20"/>
      <c r="D21" s="20"/>
      <c r="E21" s="20"/>
      <c r="F21" s="20"/>
      <c r="G21" s="19" t="str">
        <f t="shared" si="0"/>
        <v/>
      </c>
    </row>
    <row r="22" spans="2:7" x14ac:dyDescent="0.25">
      <c r="B22" s="11"/>
      <c r="C22" s="20"/>
      <c r="D22" s="20"/>
      <c r="E22" s="20"/>
      <c r="F22" s="20"/>
      <c r="G22" s="19" t="str">
        <f t="shared" si="0"/>
        <v/>
      </c>
    </row>
    <row r="23" spans="2:7" x14ac:dyDescent="0.25">
      <c r="B23" s="11"/>
      <c r="C23" s="20"/>
      <c r="D23" s="20"/>
      <c r="E23" s="20"/>
      <c r="F23" s="20"/>
      <c r="G23" s="19" t="str">
        <f t="shared" si="0"/>
        <v/>
      </c>
    </row>
    <row r="24" spans="2:7" x14ac:dyDescent="0.25">
      <c r="B24" s="11"/>
      <c r="C24" s="20"/>
      <c r="D24" s="20"/>
      <c r="E24" s="20"/>
      <c r="F24" s="20"/>
      <c r="G24" s="19" t="str">
        <f t="shared" si="0"/>
        <v/>
      </c>
    </row>
    <row r="25" spans="2:7" ht="15.75" customHeight="1" thickBot="1" x14ac:dyDescent="0.3">
      <c r="B25" s="12"/>
      <c r="C25" s="21"/>
      <c r="D25" s="21"/>
      <c r="E25" s="21"/>
      <c r="F25" s="21"/>
      <c r="G25" s="79" t="str">
        <f t="shared" si="0"/>
        <v/>
      </c>
    </row>
    <row r="26" spans="2:7" ht="15.75" customHeight="1" thickBot="1" x14ac:dyDescent="0.3">
      <c r="B26" s="80" t="s">
        <v>44</v>
      </c>
      <c r="C26" s="81">
        <f>SUM(C6:C25)</f>
        <v>9803</v>
      </c>
      <c r="D26" s="81">
        <f>SUM(D6:D25)</f>
        <v>9803</v>
      </c>
      <c r="E26" s="81">
        <f>SUM(E6:E25)</f>
        <v>16180.551039</v>
      </c>
      <c r="F26" s="81">
        <f>SUM(F6:F25)</f>
        <v>18868.5060882</v>
      </c>
      <c r="G26" s="80"/>
    </row>
  </sheetData>
  <mergeCells count="6">
    <mergeCell ref="G4:G5"/>
    <mergeCell ref="B4:B5"/>
    <mergeCell ref="C4:C5"/>
    <mergeCell ref="D4:D5"/>
    <mergeCell ref="E4:E5"/>
    <mergeCell ref="F4:F5"/>
  </mergeCells>
  <pageMargins left="0.7" right="0.7" top="0.75" bottom="0.75" header="0.3" footer="0.3"/>
  <pageSetup orientation="portrai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9"/>
  </sheetPr>
  <dimension ref="A1:S27"/>
  <sheetViews>
    <sheetView workbookViewId="0"/>
  </sheetViews>
  <sheetFormatPr defaultRowHeight="15" x14ac:dyDescent="0.25"/>
  <cols>
    <col min="1" max="1" width="4.42578125" customWidth="1"/>
    <col min="2" max="2" width="14.7109375" customWidth="1"/>
    <col min="5" max="5" width="10.140625" customWidth="1"/>
    <col min="7" max="7" width="12.85546875" customWidth="1"/>
    <col min="15" max="15" width="10.7109375" style="84" bestFit="1" customWidth="1"/>
    <col min="16" max="16" width="14.7109375" style="84" bestFit="1" customWidth="1"/>
    <col min="17" max="17" width="9.140625" style="84" customWidth="1"/>
    <col min="18" max="18" width="15.140625" style="84" customWidth="1"/>
    <col min="19" max="19" width="16.28515625" style="84" customWidth="1"/>
  </cols>
  <sheetData>
    <row r="1" spans="1:19" x14ac:dyDescent="0.25">
      <c r="B1" s="75" t="s">
        <v>2</v>
      </c>
    </row>
    <row r="2" spans="1:19" x14ac:dyDescent="0.25">
      <c r="B2" t="s">
        <v>120</v>
      </c>
    </row>
    <row r="3" spans="1:19" ht="15.75" customHeight="1" thickBot="1" x14ac:dyDescent="0.3">
      <c r="K3" s="34"/>
      <c r="L3" s="34"/>
      <c r="O3" s="85"/>
      <c r="P3" s="85" t="s">
        <v>121</v>
      </c>
      <c r="Q3" s="85"/>
    </row>
    <row r="4" spans="1:19" ht="48" customHeight="1" x14ac:dyDescent="0.25">
      <c r="B4" s="168" t="s">
        <v>14</v>
      </c>
      <c r="C4" s="169" t="s">
        <v>122</v>
      </c>
      <c r="D4" s="169" t="s">
        <v>123</v>
      </c>
      <c r="E4" s="36" t="s">
        <v>124</v>
      </c>
      <c r="F4" s="36" t="s">
        <v>125</v>
      </c>
      <c r="G4" s="169" t="s">
        <v>126</v>
      </c>
      <c r="H4" s="170" t="s">
        <v>127</v>
      </c>
      <c r="I4" s="171"/>
      <c r="J4" s="171"/>
      <c r="L4" s="83" t="s">
        <v>128</v>
      </c>
      <c r="O4" s="166" t="s">
        <v>123</v>
      </c>
      <c r="P4" s="86" t="s">
        <v>124</v>
      </c>
      <c r="Q4" s="86" t="s">
        <v>125</v>
      </c>
    </row>
    <row r="5" spans="1:19" ht="15.75" customHeight="1" thickBot="1" x14ac:dyDescent="0.3">
      <c r="B5" s="152"/>
      <c r="C5" s="152"/>
      <c r="D5" s="152"/>
      <c r="E5" s="5" t="s">
        <v>129</v>
      </c>
      <c r="F5" s="5" t="s">
        <v>130</v>
      </c>
      <c r="G5" s="152"/>
      <c r="H5" s="156"/>
      <c r="I5" s="156"/>
      <c r="J5" s="156"/>
      <c r="O5" s="167"/>
      <c r="P5" s="87" t="s">
        <v>129</v>
      </c>
      <c r="Q5" s="87" t="s">
        <v>130</v>
      </c>
    </row>
    <row r="6" spans="1:19" ht="15.75" customHeight="1" thickBot="1" x14ac:dyDescent="0.3">
      <c r="B6" s="156"/>
      <c r="C6" s="156"/>
      <c r="D6" s="156"/>
      <c r="E6" s="37"/>
      <c r="F6" s="38" t="s">
        <v>131</v>
      </c>
      <c r="G6" s="156"/>
      <c r="H6" s="10" t="s">
        <v>108</v>
      </c>
      <c r="I6" s="10" t="s">
        <v>132</v>
      </c>
      <c r="J6" s="10" t="s">
        <v>133</v>
      </c>
      <c r="K6" s="34"/>
      <c r="L6" s="34"/>
      <c r="O6" s="156"/>
      <c r="P6" s="88"/>
      <c r="Q6" s="89" t="s">
        <v>134</v>
      </c>
      <c r="R6" s="90" t="s">
        <v>135</v>
      </c>
      <c r="S6" s="90" t="s">
        <v>136</v>
      </c>
    </row>
    <row r="7" spans="1:19" x14ac:dyDescent="0.25">
      <c r="B7" s="11" t="s">
        <v>18</v>
      </c>
      <c r="C7" s="40">
        <v>902</v>
      </c>
      <c r="D7" s="40">
        <f t="shared" ref="D7:D14" si="0">O7/1000</f>
        <v>5382.4549999999999</v>
      </c>
      <c r="E7" s="40">
        <f t="shared" ref="E7:E14" si="1">P7/1000000</f>
        <v>931.43737199999998</v>
      </c>
      <c r="F7" s="40">
        <f t="shared" ref="F7:F14" si="2">Q7</f>
        <v>132779.45538190001</v>
      </c>
      <c r="G7" s="40">
        <f t="shared" ref="G7:G14" si="3">L7*5</f>
        <v>1650</v>
      </c>
      <c r="H7" s="41">
        <f t="shared" ref="H7:H14" si="4">IFERROR(R7/P7,"NaN")</f>
        <v>0.27872074688452592</v>
      </c>
      <c r="I7" s="41">
        <f t="shared" ref="I7:I14" si="5">IFERROR(J7-H7, "NaN")</f>
        <v>0.57797331219817116</v>
      </c>
      <c r="J7" s="41">
        <f t="shared" ref="J7:J14" si="6">IFERROR(S7/P7,"NaN")</f>
        <v>0.85669405908269702</v>
      </c>
      <c r="L7" s="44">
        <v>330</v>
      </c>
      <c r="O7">
        <v>5382455</v>
      </c>
      <c r="P7">
        <v>931437372</v>
      </c>
      <c r="Q7">
        <v>132779.45538190001</v>
      </c>
      <c r="R7">
        <v>259610920</v>
      </c>
      <c r="S7">
        <v>797956863</v>
      </c>
    </row>
    <row r="8" spans="1:19" x14ac:dyDescent="0.25">
      <c r="B8" s="11" t="s">
        <v>19</v>
      </c>
      <c r="C8" s="40">
        <v>457</v>
      </c>
      <c r="D8" s="40">
        <f t="shared" si="0"/>
        <v>875.00099999999998</v>
      </c>
      <c r="E8" s="40">
        <f t="shared" si="1"/>
        <v>124.125415</v>
      </c>
      <c r="F8" s="40">
        <f t="shared" si="2"/>
        <v>28324.1430249</v>
      </c>
      <c r="G8" s="40">
        <f t="shared" si="3"/>
        <v>1075</v>
      </c>
      <c r="H8" s="41">
        <f t="shared" si="4"/>
        <v>0.21010631062139853</v>
      </c>
      <c r="I8" s="41">
        <f t="shared" si="5"/>
        <v>0.78940771315850189</v>
      </c>
      <c r="J8" s="41">
        <f t="shared" si="6"/>
        <v>0.9995140237799004</v>
      </c>
      <c r="L8" s="44">
        <v>215</v>
      </c>
      <c r="O8">
        <v>875001</v>
      </c>
      <c r="P8">
        <v>124125415</v>
      </c>
      <c r="Q8">
        <v>28324.1430249</v>
      </c>
      <c r="R8">
        <v>26079533</v>
      </c>
      <c r="S8">
        <v>124065093</v>
      </c>
    </row>
    <row r="9" spans="1:19" x14ac:dyDescent="0.25">
      <c r="B9" s="11" t="s">
        <v>20</v>
      </c>
      <c r="C9" s="40">
        <v>2386</v>
      </c>
      <c r="D9" s="40">
        <f t="shared" si="0"/>
        <v>6100.3130000000001</v>
      </c>
      <c r="E9" s="40">
        <f t="shared" si="1"/>
        <v>899.42571499999997</v>
      </c>
      <c r="F9" s="40">
        <f t="shared" si="2"/>
        <v>208931.61180690001</v>
      </c>
      <c r="G9" s="40">
        <f t="shared" si="3"/>
        <v>8380</v>
      </c>
      <c r="H9" s="41">
        <f t="shared" si="4"/>
        <v>0.32560260410166281</v>
      </c>
      <c r="I9" s="41">
        <f t="shared" si="5"/>
        <v>0.56274011689781411</v>
      </c>
      <c r="J9" s="41">
        <f t="shared" si="6"/>
        <v>0.88834272099947686</v>
      </c>
      <c r="L9" s="44">
        <v>1676</v>
      </c>
      <c r="O9">
        <v>6100313</v>
      </c>
      <c r="P9">
        <v>899425715</v>
      </c>
      <c r="Q9">
        <v>208931.61180690001</v>
      </c>
      <c r="R9">
        <v>292855355</v>
      </c>
      <c r="S9">
        <v>798998287</v>
      </c>
    </row>
    <row r="10" spans="1:19" x14ac:dyDescent="0.25">
      <c r="B10" s="11" t="s">
        <v>21</v>
      </c>
      <c r="C10" s="40">
        <v>1743</v>
      </c>
      <c r="D10" s="40">
        <f t="shared" si="0"/>
        <v>4007.5859999999998</v>
      </c>
      <c r="E10" s="40">
        <f t="shared" si="1"/>
        <v>557.68266300000005</v>
      </c>
      <c r="F10" s="40">
        <f t="shared" si="2"/>
        <v>139585.7982322</v>
      </c>
      <c r="G10" s="40">
        <f t="shared" si="3"/>
        <v>7185</v>
      </c>
      <c r="H10" s="41">
        <f t="shared" si="4"/>
        <v>0.39405056778679171</v>
      </c>
      <c r="I10" s="41">
        <f t="shared" si="5"/>
        <v>0.60446153227467281</v>
      </c>
      <c r="J10" s="41">
        <f t="shared" si="6"/>
        <v>0.99851210006146451</v>
      </c>
      <c r="L10" s="44">
        <v>1437</v>
      </c>
      <c r="O10">
        <v>4007586</v>
      </c>
      <c r="P10">
        <v>557682663</v>
      </c>
      <c r="Q10">
        <v>139585.7982322</v>
      </c>
      <c r="R10">
        <v>219755170</v>
      </c>
      <c r="S10">
        <v>556852887</v>
      </c>
    </row>
    <row r="11" spans="1:19" x14ac:dyDescent="0.25">
      <c r="A11" t="s">
        <v>35</v>
      </c>
      <c r="B11" s="11" t="s">
        <v>22</v>
      </c>
      <c r="C11" s="40">
        <v>3895</v>
      </c>
      <c r="D11" s="40">
        <f t="shared" si="0"/>
        <v>9681.8050000000003</v>
      </c>
      <c r="E11" s="40">
        <f t="shared" si="1"/>
        <v>1486.407404</v>
      </c>
      <c r="F11" s="40">
        <f t="shared" si="2"/>
        <v>358081.94282609998</v>
      </c>
      <c r="G11" s="40">
        <f t="shared" si="3"/>
        <v>14215</v>
      </c>
      <c r="H11" s="41">
        <f t="shared" si="4"/>
        <v>0.3839706486015324</v>
      </c>
      <c r="I11" s="41">
        <f t="shared" si="5"/>
        <v>0.60811216936053425</v>
      </c>
      <c r="J11" s="41">
        <f t="shared" si="6"/>
        <v>0.99208281796206665</v>
      </c>
      <c r="L11" s="44">
        <v>2843</v>
      </c>
      <c r="O11">
        <v>9681805</v>
      </c>
      <c r="P11">
        <v>1486407404</v>
      </c>
      <c r="Q11">
        <v>358081.94282609998</v>
      </c>
      <c r="R11">
        <v>570736815</v>
      </c>
      <c r="S11">
        <v>1474639246</v>
      </c>
    </row>
    <row r="12" spans="1:19" x14ac:dyDescent="0.25">
      <c r="B12" s="11" t="s">
        <v>23</v>
      </c>
      <c r="C12" s="40">
        <v>1683</v>
      </c>
      <c r="D12" s="40">
        <f t="shared" si="0"/>
        <v>3854.6759999999999</v>
      </c>
      <c r="E12" s="40">
        <f t="shared" si="1"/>
        <v>576.90128400000003</v>
      </c>
      <c r="F12" s="40">
        <f t="shared" si="2"/>
        <v>115592.31872549999</v>
      </c>
      <c r="G12" s="40">
        <f t="shared" si="3"/>
        <v>6365</v>
      </c>
      <c r="H12" s="41">
        <f t="shared" si="4"/>
        <v>0.36461492257659806</v>
      </c>
      <c r="I12" s="41">
        <f t="shared" si="5"/>
        <v>0.57811600051838341</v>
      </c>
      <c r="J12" s="41">
        <f t="shared" si="6"/>
        <v>0.94273092309498141</v>
      </c>
      <c r="L12" s="44">
        <v>1273</v>
      </c>
      <c r="O12">
        <v>3854676</v>
      </c>
      <c r="P12">
        <v>576901284</v>
      </c>
      <c r="Q12">
        <v>115592.31872549999</v>
      </c>
      <c r="R12">
        <v>210346817</v>
      </c>
      <c r="S12">
        <v>543862680</v>
      </c>
    </row>
    <row r="13" spans="1:19" x14ac:dyDescent="0.25">
      <c r="B13" s="11" t="s">
        <v>24</v>
      </c>
      <c r="C13" s="40">
        <v>313</v>
      </c>
      <c r="D13" s="40">
        <f t="shared" si="0"/>
        <v>561.10900000000004</v>
      </c>
      <c r="E13" s="40">
        <f t="shared" si="1"/>
        <v>74.618457000000006</v>
      </c>
      <c r="F13" s="40">
        <f t="shared" si="2"/>
        <v>15459.2133507</v>
      </c>
      <c r="G13" s="40">
        <f t="shared" si="3"/>
        <v>1340</v>
      </c>
      <c r="H13" s="41">
        <f t="shared" si="4"/>
        <v>0.33649709481395468</v>
      </c>
      <c r="I13" s="41">
        <f t="shared" si="5"/>
        <v>0.53483977831382923</v>
      </c>
      <c r="J13" s="41">
        <f t="shared" si="6"/>
        <v>0.87133687312778396</v>
      </c>
      <c r="L13" s="44">
        <v>268</v>
      </c>
      <c r="O13">
        <v>561109</v>
      </c>
      <c r="P13">
        <v>74618457</v>
      </c>
      <c r="Q13">
        <v>15459.2133507</v>
      </c>
      <c r="R13">
        <v>25108894</v>
      </c>
      <c r="S13">
        <v>65017813</v>
      </c>
    </row>
    <row r="14" spans="1:19" x14ac:dyDescent="0.25">
      <c r="B14" s="11" t="s">
        <v>25</v>
      </c>
      <c r="C14" s="40">
        <v>2702</v>
      </c>
      <c r="D14" s="40">
        <f t="shared" si="0"/>
        <v>6288.0929999999998</v>
      </c>
      <c r="E14" s="40">
        <f t="shared" si="1"/>
        <v>870.66926699999999</v>
      </c>
      <c r="F14" s="40">
        <f t="shared" si="2"/>
        <v>149031.93517439999</v>
      </c>
      <c r="G14" s="40">
        <f t="shared" si="3"/>
        <v>8805</v>
      </c>
      <c r="H14" s="41">
        <f t="shared" si="4"/>
        <v>0.3151734526538652</v>
      </c>
      <c r="I14" s="41">
        <f t="shared" si="5"/>
        <v>0.42693112653532994</v>
      </c>
      <c r="J14" s="41">
        <f t="shared" si="6"/>
        <v>0.74210457918919515</v>
      </c>
      <c r="L14" s="44">
        <v>1761</v>
      </c>
      <c r="O14">
        <v>6288093</v>
      </c>
      <c r="P14">
        <v>870669267</v>
      </c>
      <c r="Q14">
        <v>149031.93517439999</v>
      </c>
      <c r="R14">
        <v>274411839</v>
      </c>
      <c r="S14">
        <v>646127650</v>
      </c>
    </row>
    <row r="15" spans="1:19" x14ac:dyDescent="0.25">
      <c r="B15" s="11"/>
      <c r="C15" s="40"/>
      <c r="D15" s="40"/>
      <c r="E15" s="40"/>
      <c r="F15" s="40"/>
      <c r="G15" s="40"/>
      <c r="H15" s="41"/>
      <c r="I15" s="41"/>
      <c r="J15" s="41"/>
      <c r="L15" s="44"/>
    </row>
    <row r="16" spans="1:19" x14ac:dyDescent="0.25">
      <c r="B16" s="11"/>
      <c r="C16" s="40"/>
      <c r="D16" s="40"/>
      <c r="E16" s="40"/>
      <c r="F16" s="40"/>
      <c r="G16" s="40"/>
      <c r="H16" s="41"/>
      <c r="I16" s="41"/>
      <c r="J16" s="41"/>
      <c r="L16" s="44"/>
    </row>
    <row r="17" spans="2:19" x14ac:dyDescent="0.25">
      <c r="B17" s="11"/>
      <c r="C17" s="40"/>
      <c r="D17" s="40"/>
      <c r="E17" s="40"/>
      <c r="F17" s="40"/>
      <c r="G17" s="40"/>
      <c r="H17" s="41"/>
      <c r="I17" s="41"/>
      <c r="J17" s="41"/>
      <c r="L17" s="44"/>
    </row>
    <row r="18" spans="2:19" x14ac:dyDescent="0.25">
      <c r="B18" s="11"/>
      <c r="C18" s="40"/>
      <c r="D18" s="40"/>
      <c r="E18" s="40"/>
      <c r="F18" s="40"/>
      <c r="G18" s="40"/>
      <c r="H18" s="41"/>
      <c r="I18" s="41"/>
      <c r="J18" s="41"/>
      <c r="L18" s="44"/>
    </row>
    <row r="19" spans="2:19" x14ac:dyDescent="0.25">
      <c r="B19" s="11"/>
      <c r="C19" s="40"/>
      <c r="D19" s="40"/>
      <c r="E19" s="40"/>
      <c r="F19" s="40"/>
      <c r="G19" s="40"/>
      <c r="H19" s="41"/>
      <c r="I19" s="41"/>
      <c r="J19" s="41"/>
      <c r="L19" s="44"/>
    </row>
    <row r="20" spans="2:19" x14ac:dyDescent="0.25">
      <c r="B20" s="11"/>
      <c r="C20" s="40"/>
      <c r="D20" s="40"/>
      <c r="E20" s="40"/>
      <c r="F20" s="40"/>
      <c r="G20" s="40"/>
      <c r="H20" s="41"/>
      <c r="I20" s="41"/>
      <c r="J20" s="41"/>
      <c r="L20" s="44"/>
    </row>
    <row r="21" spans="2:19" x14ac:dyDescent="0.25">
      <c r="B21" s="11"/>
      <c r="C21" s="40"/>
      <c r="D21" s="40"/>
      <c r="E21" s="40"/>
      <c r="F21" s="40"/>
      <c r="G21" s="40"/>
      <c r="H21" s="41"/>
      <c r="I21" s="41"/>
      <c r="J21" s="41"/>
      <c r="L21" s="44"/>
    </row>
    <row r="22" spans="2:19" x14ac:dyDescent="0.25">
      <c r="B22" s="11"/>
      <c r="C22" s="40"/>
      <c r="D22" s="40"/>
      <c r="E22" s="40"/>
      <c r="F22" s="40"/>
      <c r="G22" s="40"/>
      <c r="H22" s="41"/>
      <c r="I22" s="41"/>
      <c r="J22" s="41"/>
      <c r="L22" s="44"/>
    </row>
    <row r="23" spans="2:19" x14ac:dyDescent="0.25">
      <c r="B23" s="11"/>
      <c r="C23" s="40"/>
      <c r="D23" s="40"/>
      <c r="E23" s="40"/>
      <c r="F23" s="40"/>
      <c r="G23" s="40"/>
      <c r="H23" s="41"/>
      <c r="I23" s="41"/>
      <c r="J23" s="41"/>
      <c r="L23" s="44"/>
    </row>
    <row r="24" spans="2:19" x14ac:dyDescent="0.25">
      <c r="B24" s="11"/>
      <c r="C24" s="40"/>
      <c r="D24" s="40"/>
      <c r="E24" s="40"/>
      <c r="F24" s="40"/>
      <c r="G24" s="40"/>
      <c r="H24" s="41"/>
      <c r="I24" s="41"/>
      <c r="J24" s="41"/>
      <c r="L24" s="44"/>
    </row>
    <row r="25" spans="2:19" x14ac:dyDescent="0.25">
      <c r="B25" s="11"/>
      <c r="C25" s="40"/>
      <c r="D25" s="40"/>
      <c r="E25" s="40"/>
      <c r="F25" s="40"/>
      <c r="G25" s="40"/>
      <c r="H25" s="41"/>
      <c r="I25" s="41"/>
      <c r="J25" s="41"/>
      <c r="L25" s="44"/>
    </row>
    <row r="26" spans="2:19" ht="15.75" customHeight="1" thickBot="1" x14ac:dyDescent="0.3">
      <c r="B26" s="12"/>
      <c r="C26" s="103"/>
      <c r="D26" s="103"/>
      <c r="E26" s="103"/>
      <c r="F26" s="103"/>
      <c r="G26" s="103"/>
      <c r="H26" s="104"/>
      <c r="I26" s="104"/>
      <c r="J26" s="104"/>
      <c r="K26" s="34"/>
      <c r="L26" s="57"/>
    </row>
    <row r="27" spans="2:19" ht="15.75" customHeight="1" thickBot="1" x14ac:dyDescent="0.3">
      <c r="B27" s="34" t="s">
        <v>26</v>
      </c>
      <c r="C27" s="57">
        <f>SUM(C7:C26)</f>
        <v>14081</v>
      </c>
      <c r="D27" s="63">
        <f>ROUNDUP(SUM(D7:D26),-1)</f>
        <v>36760</v>
      </c>
      <c r="E27" s="63">
        <f>ROUNDUP(SUM(E7:E26),-1)</f>
        <v>5530</v>
      </c>
      <c r="F27" s="63">
        <f>ROUNDUP(SUM(F7:F26),-2)</f>
        <v>1147800</v>
      </c>
      <c r="G27" s="63">
        <f>ROUNDUP(SUM(G7:G26),-2)</f>
        <v>49100</v>
      </c>
      <c r="H27" s="136">
        <f t="shared" ref="H27" si="7">IFERROR(R27/P27,"NaN")</f>
        <v>0.34030325768433589</v>
      </c>
      <c r="I27" s="136">
        <f t="shared" ref="I27" si="8">IFERROR(J27-H27, "NaN")</f>
        <v>0.56664799022472734</v>
      </c>
      <c r="J27" s="136">
        <f t="shared" ref="J27" si="9">IFERROR(S27/P27,"NaN")</f>
        <v>0.90695124790906323</v>
      </c>
      <c r="K27" s="34"/>
      <c r="L27" s="57">
        <f>SUM(L7:L26)</f>
        <v>9803</v>
      </c>
      <c r="O27" s="63">
        <f>SUM(O7:O26)</f>
        <v>36751038</v>
      </c>
      <c r="P27" s="63">
        <f t="shared" ref="P27:S27" si="10">SUM(P7:P26)</f>
        <v>5521267577</v>
      </c>
      <c r="Q27" s="63">
        <f t="shared" si="10"/>
        <v>1147786.4185226001</v>
      </c>
      <c r="R27" s="63">
        <f t="shared" si="10"/>
        <v>1878905343</v>
      </c>
      <c r="S27" s="63">
        <f t="shared" si="10"/>
        <v>5007520519</v>
      </c>
    </row>
  </sheetData>
  <mergeCells count="6">
    <mergeCell ref="O4:O6"/>
    <mergeCell ref="B4:B6"/>
    <mergeCell ref="C4:C6"/>
    <mergeCell ref="D4:D6"/>
    <mergeCell ref="G4:G6"/>
    <mergeCell ref="H4:J5"/>
  </mergeCells>
  <pageMargins left="0.7" right="0.7" top="0.75" bottom="0.75" header="0.3" footer="0.3"/>
  <pageSetup orientation="portrai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theme="9"/>
  </sheetPr>
  <dimension ref="A1:AG30"/>
  <sheetViews>
    <sheetView workbookViewId="0"/>
  </sheetViews>
  <sheetFormatPr defaultRowHeight="15" x14ac:dyDescent="0.25"/>
  <cols>
    <col min="1" max="1" width="5.140625" customWidth="1"/>
    <col min="2" max="2" width="14.42578125" customWidth="1"/>
  </cols>
  <sheetData>
    <row r="1" spans="1:33" ht="28.5" customHeight="1" x14ac:dyDescent="0.25">
      <c r="B1" s="76" t="s">
        <v>70</v>
      </c>
    </row>
    <row r="2" spans="1:33" s="77" customFormat="1" x14ac:dyDescent="0.25">
      <c r="A2" s="77" t="s">
        <v>35</v>
      </c>
      <c r="B2" s="91" t="s">
        <v>37</v>
      </c>
    </row>
    <row r="3" spans="1:33" s="77" customFormat="1" x14ac:dyDescent="0.25"/>
    <row r="4" spans="1:33" s="77" customFormat="1" ht="15.75" customHeight="1" thickBot="1" x14ac:dyDescent="0.3">
      <c r="B4" s="92"/>
      <c r="C4" s="172" t="s">
        <v>5</v>
      </c>
      <c r="D4" s="140"/>
      <c r="E4" s="140"/>
      <c r="F4" s="140"/>
      <c r="G4" s="140"/>
      <c r="H4" s="140"/>
      <c r="I4" s="140"/>
      <c r="J4" s="93"/>
      <c r="K4" s="172" t="s">
        <v>6</v>
      </c>
      <c r="L4" s="140"/>
      <c r="M4" s="140"/>
      <c r="N4" s="140"/>
      <c r="O4" s="140"/>
      <c r="P4" s="140"/>
      <c r="Q4" s="140"/>
      <c r="S4" s="172" t="s">
        <v>5</v>
      </c>
      <c r="T4" s="140"/>
      <c r="U4" s="140"/>
      <c r="V4" s="140"/>
      <c r="W4" s="140"/>
      <c r="X4" s="140"/>
      <c r="Y4" s="140"/>
      <c r="Z4" s="93"/>
      <c r="AA4" s="172" t="s">
        <v>6</v>
      </c>
      <c r="AB4" s="140"/>
      <c r="AC4" s="140"/>
      <c r="AD4" s="140"/>
      <c r="AE4" s="140"/>
      <c r="AF4" s="140"/>
      <c r="AG4" s="140"/>
    </row>
    <row r="5" spans="1:33" s="77" customFormat="1" ht="15.75" customHeight="1" thickBot="1" x14ac:dyDescent="0.3">
      <c r="B5" s="91"/>
      <c r="C5" s="173" t="s">
        <v>38</v>
      </c>
      <c r="D5" s="138"/>
      <c r="E5" s="138"/>
      <c r="F5" s="138"/>
      <c r="G5" s="138"/>
      <c r="H5" s="138"/>
      <c r="I5" s="94"/>
      <c r="J5" s="91"/>
      <c r="K5" s="173" t="s">
        <v>38</v>
      </c>
      <c r="L5" s="138"/>
      <c r="M5" s="138"/>
      <c r="N5" s="138"/>
      <c r="O5" s="138"/>
      <c r="P5" s="138"/>
      <c r="Q5" s="95"/>
      <c r="S5" s="173" t="s">
        <v>38</v>
      </c>
      <c r="T5" s="138"/>
      <c r="U5" s="138"/>
      <c r="V5" s="138"/>
      <c r="W5" s="138"/>
      <c r="X5" s="138"/>
      <c r="Y5" s="94"/>
      <c r="Z5" s="91"/>
      <c r="AA5" s="173" t="s">
        <v>38</v>
      </c>
      <c r="AB5" s="138"/>
      <c r="AC5" s="138"/>
      <c r="AD5" s="138"/>
      <c r="AE5" s="138"/>
      <c r="AF5" s="138"/>
      <c r="AG5" s="95"/>
    </row>
    <row r="6" spans="1:33" s="77" customFormat="1" ht="20.25" customHeight="1" x14ac:dyDescent="0.25">
      <c r="B6" s="178" t="s">
        <v>14</v>
      </c>
      <c r="C6" s="174" t="s">
        <v>39</v>
      </c>
      <c r="D6" s="96" t="s">
        <v>40</v>
      </c>
      <c r="E6" s="174" t="s">
        <v>41</v>
      </c>
      <c r="F6" s="96" t="s">
        <v>42</v>
      </c>
      <c r="G6" s="174" t="s">
        <v>43</v>
      </c>
      <c r="H6" s="174" t="s">
        <v>25</v>
      </c>
      <c r="I6" s="175" t="s">
        <v>44</v>
      </c>
      <c r="J6" s="176"/>
      <c r="K6" s="174" t="s">
        <v>39</v>
      </c>
      <c r="L6" s="96" t="s">
        <v>40</v>
      </c>
      <c r="M6" s="174" t="s">
        <v>41</v>
      </c>
      <c r="N6" s="96" t="s">
        <v>42</v>
      </c>
      <c r="O6" s="174" t="s">
        <v>43</v>
      </c>
      <c r="P6" s="174" t="s">
        <v>25</v>
      </c>
      <c r="Q6" s="174" t="s">
        <v>44</v>
      </c>
      <c r="S6" s="174" t="s">
        <v>39</v>
      </c>
      <c r="T6" s="96" t="s">
        <v>40</v>
      </c>
      <c r="U6" s="174" t="s">
        <v>41</v>
      </c>
      <c r="V6" s="96" t="s">
        <v>42</v>
      </c>
      <c r="W6" s="174" t="s">
        <v>43</v>
      </c>
      <c r="X6" s="174" t="s">
        <v>25</v>
      </c>
      <c r="Y6" s="175" t="s">
        <v>44</v>
      </c>
      <c r="Z6" s="176"/>
      <c r="AA6" s="174" t="s">
        <v>39</v>
      </c>
      <c r="AB6" s="96" t="s">
        <v>40</v>
      </c>
      <c r="AC6" s="174" t="s">
        <v>41</v>
      </c>
      <c r="AD6" s="96" t="s">
        <v>42</v>
      </c>
      <c r="AE6" s="174" t="s">
        <v>43</v>
      </c>
      <c r="AF6" s="174" t="s">
        <v>25</v>
      </c>
      <c r="AG6" s="174" t="s">
        <v>44</v>
      </c>
    </row>
    <row r="7" spans="1:33" s="77" customFormat="1" ht="15.75" customHeight="1" thickBot="1" x14ac:dyDescent="0.3">
      <c r="B7" s="140"/>
      <c r="C7" s="140"/>
      <c r="D7" s="95" t="s">
        <v>45</v>
      </c>
      <c r="E7" s="140"/>
      <c r="F7" s="95" t="s">
        <v>46</v>
      </c>
      <c r="G7" s="140"/>
      <c r="H7" s="140"/>
      <c r="I7" s="140"/>
      <c r="J7" s="177"/>
      <c r="K7" s="140"/>
      <c r="L7" s="95" t="s">
        <v>45</v>
      </c>
      <c r="M7" s="140"/>
      <c r="N7" s="95" t="s">
        <v>46</v>
      </c>
      <c r="O7" s="140"/>
      <c r="P7" s="140"/>
      <c r="Q7" s="140"/>
      <c r="S7" s="140"/>
      <c r="T7" s="95" t="s">
        <v>45</v>
      </c>
      <c r="U7" s="140"/>
      <c r="V7" s="95" t="s">
        <v>46</v>
      </c>
      <c r="W7" s="140"/>
      <c r="X7" s="140"/>
      <c r="Y7" s="140"/>
      <c r="Z7" s="177"/>
      <c r="AA7" s="140"/>
      <c r="AB7" s="95" t="s">
        <v>45</v>
      </c>
      <c r="AC7" s="140"/>
      <c r="AD7" s="95" t="s">
        <v>46</v>
      </c>
      <c r="AE7" s="140"/>
      <c r="AF7" s="140"/>
      <c r="AG7" s="140"/>
    </row>
    <row r="8" spans="1:33" x14ac:dyDescent="0.25">
      <c r="B8" s="2" t="s">
        <v>18</v>
      </c>
      <c r="C8" s="3">
        <v>7138.4458517000003</v>
      </c>
      <c r="D8" s="3">
        <v>10.022152200000001</v>
      </c>
      <c r="E8" s="3">
        <v>2667.9013559</v>
      </c>
      <c r="F8" s="3">
        <v>0</v>
      </c>
      <c r="G8" s="3">
        <v>0</v>
      </c>
      <c r="H8" s="3">
        <v>517.09338000000002</v>
      </c>
      <c r="I8" s="6">
        <f t="shared" ref="I8:I15" si="0">SUM(C8:H8)</f>
        <v>10333.462739800001</v>
      </c>
      <c r="J8" s="125"/>
      <c r="K8" s="3">
        <v>2322.6020509</v>
      </c>
      <c r="L8" s="3">
        <v>1.0024679000000001</v>
      </c>
      <c r="M8" s="3">
        <v>268.21726319999999</v>
      </c>
      <c r="N8" s="3">
        <v>1205.3000087999999</v>
      </c>
      <c r="O8" s="3">
        <v>18.899999999999999</v>
      </c>
      <c r="P8" s="3">
        <v>0</v>
      </c>
      <c r="Q8" s="6">
        <f t="shared" ref="Q8:Q15" si="1">SUM(K8:P8)</f>
        <v>3816.0217908</v>
      </c>
      <c r="R8" s="126"/>
      <c r="S8" s="19">
        <f t="shared" ref="S8:S15" si="2">IFERROR(C8/$I8, "")</f>
        <v>0.69080868934726147</v>
      </c>
      <c r="T8" s="19">
        <f t="shared" ref="T8:T15" si="3">IFERROR(D8/$I8, "")</f>
        <v>9.6987355084748427E-4</v>
      </c>
      <c r="U8" s="19">
        <f t="shared" ref="U8:U15" si="4">IFERROR(E8/$I8, "")</f>
        <v>0.25818076893279973</v>
      </c>
      <c r="V8" s="19">
        <f t="shared" ref="V8:V15" si="5">IFERROR(F8/$I8, "")</f>
        <v>0</v>
      </c>
      <c r="W8" s="19">
        <f t="shared" ref="W8:W15" si="6">IFERROR(G8/$I8, "")</f>
        <v>0</v>
      </c>
      <c r="X8" s="19">
        <f t="shared" ref="X8:X15" si="7">IFERROR(H8/$I8, "")</f>
        <v>5.0040668169091217E-2</v>
      </c>
      <c r="Y8" s="97">
        <f t="shared" ref="Y8:Y15" si="8">SUM(S8:X8)</f>
        <v>0.99999999999999989</v>
      </c>
      <c r="Z8" s="127"/>
      <c r="AA8" s="19">
        <f t="shared" ref="AA8:AA15" si="9">IFERROR(K8/$Q8, "")</f>
        <v>0.60864486059789613</v>
      </c>
      <c r="AB8" s="19">
        <f t="shared" ref="AB8:AB15" si="10">IFERROR(L8/$Q8, "")</f>
        <v>2.6269973154158542E-4</v>
      </c>
      <c r="AC8" s="19">
        <f t="shared" ref="AC8:AC15" si="11">IFERROR(M8/$Q8, "")</f>
        <v>7.0287141401194742E-2</v>
      </c>
      <c r="AD8" s="19">
        <f t="shared" ref="AD8:AD15" si="12">IFERROR(N8/$Q8, "")</f>
        <v>0.31585249636305612</v>
      </c>
      <c r="AE8" s="19">
        <f t="shared" ref="AE8:AE15" si="13">IFERROR(O8/$Q8, "")</f>
        <v>4.9528019063113781E-3</v>
      </c>
      <c r="AF8" s="19">
        <f t="shared" ref="AF8:AF15" si="14">IFERROR(P8/$Q8, "")</f>
        <v>0</v>
      </c>
      <c r="AG8" s="97">
        <f t="shared" ref="AG8:AG15" si="15">SUM(AA8:AF8)</f>
        <v>1</v>
      </c>
    </row>
    <row r="9" spans="1:33" x14ac:dyDescent="0.25">
      <c r="B9" s="2" t="s">
        <v>19</v>
      </c>
      <c r="C9" s="3">
        <v>286.61211589999999</v>
      </c>
      <c r="D9" s="3">
        <v>22.734939799999999</v>
      </c>
      <c r="E9" s="3">
        <v>0</v>
      </c>
      <c r="F9" s="3">
        <v>0</v>
      </c>
      <c r="G9" s="3">
        <v>0</v>
      </c>
      <c r="H9" s="3">
        <v>0</v>
      </c>
      <c r="I9" s="6">
        <f t="shared" si="0"/>
        <v>309.3470557</v>
      </c>
      <c r="J9" s="125"/>
      <c r="K9" s="3">
        <v>76.765693300000009</v>
      </c>
      <c r="L9" s="3">
        <v>2.6668968</v>
      </c>
      <c r="M9" s="3">
        <v>0</v>
      </c>
      <c r="N9" s="3">
        <v>0</v>
      </c>
      <c r="O9" s="3">
        <v>138.46</v>
      </c>
      <c r="P9" s="3">
        <v>0</v>
      </c>
      <c r="Q9" s="6">
        <f t="shared" si="1"/>
        <v>217.89259010000001</v>
      </c>
      <c r="R9" s="126"/>
      <c r="S9" s="19">
        <f t="shared" si="2"/>
        <v>0.92650668761480637</v>
      </c>
      <c r="T9" s="19">
        <f t="shared" si="3"/>
        <v>7.3493312385193646E-2</v>
      </c>
      <c r="U9" s="19">
        <f t="shared" si="4"/>
        <v>0</v>
      </c>
      <c r="V9" s="19">
        <f t="shared" si="5"/>
        <v>0</v>
      </c>
      <c r="W9" s="19">
        <f t="shared" si="6"/>
        <v>0</v>
      </c>
      <c r="X9" s="19">
        <f t="shared" si="7"/>
        <v>0</v>
      </c>
      <c r="Y9" s="97">
        <f t="shared" si="8"/>
        <v>1</v>
      </c>
      <c r="Z9" s="127"/>
      <c r="AA9" s="19">
        <f t="shared" si="9"/>
        <v>0.35230979293407377</v>
      </c>
      <c r="AB9" s="19">
        <f t="shared" si="10"/>
        <v>1.2239502035273662E-2</v>
      </c>
      <c r="AC9" s="19">
        <f t="shared" si="11"/>
        <v>0</v>
      </c>
      <c r="AD9" s="19">
        <f t="shared" si="12"/>
        <v>0</v>
      </c>
      <c r="AE9" s="19">
        <f t="shared" si="13"/>
        <v>0.6354507050306526</v>
      </c>
      <c r="AF9" s="19">
        <f t="shared" si="14"/>
        <v>0</v>
      </c>
      <c r="AG9" s="97">
        <f t="shared" si="15"/>
        <v>1</v>
      </c>
    </row>
    <row r="10" spans="1:33" x14ac:dyDescent="0.25">
      <c r="B10" s="2" t="s">
        <v>20</v>
      </c>
      <c r="C10" s="3">
        <v>4029.8391415000001</v>
      </c>
      <c r="D10" s="3">
        <v>604.84663909999995</v>
      </c>
      <c r="E10" s="3">
        <v>1429.0626153999999</v>
      </c>
      <c r="F10" s="3">
        <v>0</v>
      </c>
      <c r="G10" s="3">
        <v>0</v>
      </c>
      <c r="H10" s="3">
        <v>86.815712000000005</v>
      </c>
      <c r="I10" s="6">
        <f t="shared" si="0"/>
        <v>6150.5641079999996</v>
      </c>
      <c r="J10" s="125"/>
      <c r="K10" s="3">
        <v>789.08830310000008</v>
      </c>
      <c r="L10" s="3">
        <v>68.534087499999984</v>
      </c>
      <c r="M10" s="3">
        <v>45.947611399999992</v>
      </c>
      <c r="N10" s="3">
        <v>277.0999999</v>
      </c>
      <c r="O10" s="3">
        <v>3005.219999899999</v>
      </c>
      <c r="P10" s="3">
        <v>0</v>
      </c>
      <c r="Q10" s="6">
        <f t="shared" si="1"/>
        <v>4185.8900017999986</v>
      </c>
      <c r="R10" s="126"/>
      <c r="S10" s="19">
        <f t="shared" si="2"/>
        <v>0.65519829900779569</v>
      </c>
      <c r="T10" s="19">
        <f t="shared" si="3"/>
        <v>9.8340026781166268E-2</v>
      </c>
      <c r="U10" s="19">
        <f t="shared" si="4"/>
        <v>0.23234659298018329</v>
      </c>
      <c r="V10" s="19">
        <f t="shared" si="5"/>
        <v>0</v>
      </c>
      <c r="W10" s="19">
        <f t="shared" si="6"/>
        <v>0</v>
      </c>
      <c r="X10" s="19">
        <f t="shared" si="7"/>
        <v>1.4115081230854802E-2</v>
      </c>
      <c r="Y10" s="97">
        <f t="shared" si="8"/>
        <v>1</v>
      </c>
      <c r="Z10" s="127"/>
      <c r="AA10" s="19">
        <f t="shared" si="9"/>
        <v>0.18851147611635272</v>
      </c>
      <c r="AB10" s="19">
        <f t="shared" si="10"/>
        <v>1.6372644161822037E-2</v>
      </c>
      <c r="AC10" s="19">
        <f t="shared" si="11"/>
        <v>1.0976784239490717E-2</v>
      </c>
      <c r="AD10" s="19">
        <f t="shared" si="12"/>
        <v>6.6198586150339023E-2</v>
      </c>
      <c r="AE10" s="19">
        <f t="shared" si="13"/>
        <v>0.7179405093319956</v>
      </c>
      <c r="AF10" s="19">
        <f t="shared" si="14"/>
        <v>0</v>
      </c>
      <c r="AG10" s="97">
        <f t="shared" si="15"/>
        <v>1</v>
      </c>
    </row>
    <row r="11" spans="1:33" x14ac:dyDescent="0.25">
      <c r="B11" s="2" t="s">
        <v>21</v>
      </c>
      <c r="C11" s="3">
        <v>1818.6914082999999</v>
      </c>
      <c r="D11" s="3">
        <v>20.4897223</v>
      </c>
      <c r="E11" s="3">
        <v>110.4391389</v>
      </c>
      <c r="F11" s="3">
        <v>0</v>
      </c>
      <c r="G11" s="3">
        <v>0</v>
      </c>
      <c r="H11" s="3">
        <v>0</v>
      </c>
      <c r="I11" s="6">
        <f t="shared" si="0"/>
        <v>1949.6202694999999</v>
      </c>
      <c r="J11" s="125"/>
      <c r="K11" s="3">
        <v>4309.3040139000004</v>
      </c>
      <c r="L11" s="3">
        <v>2.3663162</v>
      </c>
      <c r="M11" s="3">
        <v>94.752450900000014</v>
      </c>
      <c r="N11" s="3">
        <v>542.29999869999995</v>
      </c>
      <c r="O11" s="3">
        <v>77.28</v>
      </c>
      <c r="P11" s="3">
        <v>0</v>
      </c>
      <c r="Q11" s="6">
        <f t="shared" si="1"/>
        <v>5026.0027797000012</v>
      </c>
      <c r="R11" s="126"/>
      <c r="S11" s="19">
        <f t="shared" si="2"/>
        <v>0.93284391671123834</v>
      </c>
      <c r="T11" s="19">
        <f t="shared" si="3"/>
        <v>1.050959646888304E-2</v>
      </c>
      <c r="U11" s="19">
        <f t="shared" si="4"/>
        <v>5.6646486819878647E-2</v>
      </c>
      <c r="V11" s="19">
        <f t="shared" si="5"/>
        <v>0</v>
      </c>
      <c r="W11" s="19">
        <f t="shared" si="6"/>
        <v>0</v>
      </c>
      <c r="X11" s="19">
        <f t="shared" si="7"/>
        <v>0</v>
      </c>
      <c r="Y11" s="97">
        <f t="shared" si="8"/>
        <v>1</v>
      </c>
      <c r="Z11" s="127"/>
      <c r="AA11" s="19">
        <f t="shared" si="9"/>
        <v>0.85740183656588032</v>
      </c>
      <c r="AB11" s="19">
        <f t="shared" si="10"/>
        <v>4.7081474159893798E-4</v>
      </c>
      <c r="AC11" s="19">
        <f t="shared" si="11"/>
        <v>1.8852446974901141E-2</v>
      </c>
      <c r="AD11" s="19">
        <f t="shared" si="12"/>
        <v>0.10789886565330739</v>
      </c>
      <c r="AE11" s="19">
        <f t="shared" si="13"/>
        <v>1.5376036064312084E-2</v>
      </c>
      <c r="AF11" s="19">
        <f t="shared" si="14"/>
        <v>0</v>
      </c>
      <c r="AG11" s="97">
        <f t="shared" si="15"/>
        <v>0.99999999999999989</v>
      </c>
    </row>
    <row r="12" spans="1:33" x14ac:dyDescent="0.25">
      <c r="B12" s="2" t="s">
        <v>22</v>
      </c>
      <c r="C12" s="3">
        <v>4669.8782020000008</v>
      </c>
      <c r="D12" s="3">
        <v>426.08048750000012</v>
      </c>
      <c r="E12" s="3">
        <v>1478.9894257999999</v>
      </c>
      <c r="F12" s="3">
        <v>0</v>
      </c>
      <c r="G12" s="3">
        <v>0</v>
      </c>
      <c r="H12" s="3">
        <v>647.34058949999996</v>
      </c>
      <c r="I12" s="6">
        <f t="shared" si="0"/>
        <v>7222.2887048000011</v>
      </c>
      <c r="J12" s="3"/>
      <c r="K12" s="3">
        <v>5965.9217183999999</v>
      </c>
      <c r="L12" s="3">
        <v>39.347402400000007</v>
      </c>
      <c r="M12" s="3">
        <v>582.80698469999993</v>
      </c>
      <c r="N12" s="3">
        <v>3034.4999975000001</v>
      </c>
      <c r="O12" s="3">
        <v>1127</v>
      </c>
      <c r="P12" s="3">
        <v>70</v>
      </c>
      <c r="Q12" s="6">
        <f t="shared" si="1"/>
        <v>10819.576102999999</v>
      </c>
      <c r="R12" s="126"/>
      <c r="S12" s="19">
        <f t="shared" si="2"/>
        <v>0.64659256821128674</v>
      </c>
      <c r="T12" s="19">
        <f t="shared" si="3"/>
        <v>5.8995216740203561E-2</v>
      </c>
      <c r="U12" s="19">
        <f t="shared" si="4"/>
        <v>0.20478126619572126</v>
      </c>
      <c r="V12" s="19">
        <f t="shared" si="5"/>
        <v>0</v>
      </c>
      <c r="W12" s="19">
        <f t="shared" si="6"/>
        <v>0</v>
      </c>
      <c r="X12" s="19">
        <f t="shared" si="7"/>
        <v>8.9630948852788356E-2</v>
      </c>
      <c r="Y12" s="97">
        <f t="shared" si="8"/>
        <v>0.99999999999999989</v>
      </c>
      <c r="Z12" s="19"/>
      <c r="AA12" s="19">
        <f t="shared" si="9"/>
        <v>0.55140068904786377</v>
      </c>
      <c r="AB12" s="19">
        <f t="shared" si="10"/>
        <v>3.6366861349669652E-3</v>
      </c>
      <c r="AC12" s="19">
        <f t="shared" si="11"/>
        <v>5.3865972118667574E-2</v>
      </c>
      <c r="AD12" s="19">
        <f t="shared" si="12"/>
        <v>0.28046385261420814</v>
      </c>
      <c r="AE12" s="19">
        <f t="shared" si="13"/>
        <v>0.10416304569339929</v>
      </c>
      <c r="AF12" s="19">
        <f t="shared" si="14"/>
        <v>6.4697543908943658E-3</v>
      </c>
      <c r="AG12" s="97">
        <f t="shared" si="15"/>
        <v>1</v>
      </c>
    </row>
    <row r="13" spans="1:33" x14ac:dyDescent="0.25">
      <c r="B13" s="130" t="s">
        <v>23</v>
      </c>
      <c r="C13" s="20">
        <v>1160.3984829000001</v>
      </c>
      <c r="D13" s="20">
        <v>10.6486415</v>
      </c>
      <c r="E13" s="20">
        <v>294.61473330000001</v>
      </c>
      <c r="F13" s="20">
        <v>0</v>
      </c>
      <c r="G13" s="20">
        <v>0</v>
      </c>
      <c r="H13" s="20">
        <v>0</v>
      </c>
      <c r="I13" s="6">
        <f t="shared" si="0"/>
        <v>1465.6618576999999</v>
      </c>
      <c r="J13" s="20"/>
      <c r="K13" s="20">
        <v>5488.0107123999996</v>
      </c>
      <c r="L13" s="20">
        <v>17.755681200000001</v>
      </c>
      <c r="M13" s="20">
        <v>335.62029230000007</v>
      </c>
      <c r="N13" s="20">
        <v>1946.4999991</v>
      </c>
      <c r="O13" s="20">
        <v>592.4799999999999</v>
      </c>
      <c r="P13" s="20">
        <v>0</v>
      </c>
      <c r="Q13" s="6">
        <f t="shared" si="1"/>
        <v>8380.3666849999991</v>
      </c>
      <c r="R13" s="126"/>
      <c r="S13" s="19">
        <f t="shared" si="2"/>
        <v>0.7917231909964304</v>
      </c>
      <c r="T13" s="19">
        <f t="shared" si="3"/>
        <v>7.2654149004808344E-3</v>
      </c>
      <c r="U13" s="19">
        <f t="shared" si="4"/>
        <v>0.20101139410308885</v>
      </c>
      <c r="V13" s="19">
        <f t="shared" si="5"/>
        <v>0</v>
      </c>
      <c r="W13" s="19">
        <f t="shared" si="6"/>
        <v>0</v>
      </c>
      <c r="X13" s="19">
        <f t="shared" si="7"/>
        <v>0</v>
      </c>
      <c r="Y13" s="97">
        <f t="shared" si="8"/>
        <v>1</v>
      </c>
      <c r="Z13" s="129"/>
      <c r="AA13" s="19">
        <f t="shared" si="9"/>
        <v>0.65486522471898256</v>
      </c>
      <c r="AB13" s="19">
        <f t="shared" si="10"/>
        <v>2.1187236629849216E-3</v>
      </c>
      <c r="AC13" s="19">
        <f t="shared" si="11"/>
        <v>4.0048401808088677E-2</v>
      </c>
      <c r="AD13" s="19">
        <f t="shared" si="12"/>
        <v>0.23226907273449457</v>
      </c>
      <c r="AE13" s="19">
        <f t="shared" si="13"/>
        <v>7.0698577075449298E-2</v>
      </c>
      <c r="AF13" s="19">
        <f t="shared" si="14"/>
        <v>0</v>
      </c>
      <c r="AG13" s="97">
        <f t="shared" si="15"/>
        <v>1</v>
      </c>
    </row>
    <row r="14" spans="1:33" x14ac:dyDescent="0.25">
      <c r="B14" s="130" t="s">
        <v>24</v>
      </c>
      <c r="C14" s="20">
        <v>163.19374160000001</v>
      </c>
      <c r="D14" s="20">
        <v>0</v>
      </c>
      <c r="E14" s="20">
        <v>18.307627100000001</v>
      </c>
      <c r="F14" s="20">
        <v>0</v>
      </c>
      <c r="G14" s="20">
        <v>0</v>
      </c>
      <c r="H14" s="20">
        <v>0</v>
      </c>
      <c r="I14" s="6">
        <f t="shared" si="0"/>
        <v>181.5013687</v>
      </c>
      <c r="J14" s="20"/>
      <c r="K14" s="20">
        <v>1208.9847583999999</v>
      </c>
      <c r="L14" s="20">
        <v>0</v>
      </c>
      <c r="M14" s="20">
        <v>31.194833599999999</v>
      </c>
      <c r="N14" s="20">
        <v>20.399999600000001</v>
      </c>
      <c r="O14" s="20">
        <v>0</v>
      </c>
      <c r="P14" s="20">
        <v>0</v>
      </c>
      <c r="Q14" s="6">
        <f t="shared" si="1"/>
        <v>1260.5795916</v>
      </c>
      <c r="R14" s="126"/>
      <c r="S14" s="19">
        <f t="shared" si="2"/>
        <v>0.89913229177758813</v>
      </c>
      <c r="T14" s="19">
        <f t="shared" si="3"/>
        <v>0</v>
      </c>
      <c r="U14" s="19">
        <f t="shared" si="4"/>
        <v>0.10086770822241188</v>
      </c>
      <c r="V14" s="19">
        <f t="shared" si="5"/>
        <v>0</v>
      </c>
      <c r="W14" s="19">
        <f t="shared" si="6"/>
        <v>0</v>
      </c>
      <c r="X14" s="19">
        <f t="shared" si="7"/>
        <v>0</v>
      </c>
      <c r="Y14" s="97">
        <f t="shared" si="8"/>
        <v>1</v>
      </c>
      <c r="Z14" s="129"/>
      <c r="AA14" s="19">
        <f t="shared" si="9"/>
        <v>0.95907054695807592</v>
      </c>
      <c r="AB14" s="19">
        <f t="shared" si="10"/>
        <v>0</v>
      </c>
      <c r="AC14" s="19">
        <f t="shared" si="11"/>
        <v>2.474642125564299E-2</v>
      </c>
      <c r="AD14" s="19">
        <f t="shared" si="12"/>
        <v>1.6183031786281065E-2</v>
      </c>
      <c r="AE14" s="19">
        <f t="shared" si="13"/>
        <v>0</v>
      </c>
      <c r="AF14" s="19">
        <f t="shared" si="14"/>
        <v>0</v>
      </c>
      <c r="AG14" s="97">
        <f t="shared" si="15"/>
        <v>1</v>
      </c>
    </row>
    <row r="15" spans="1:33" x14ac:dyDescent="0.25">
      <c r="B15" s="130" t="s">
        <v>25</v>
      </c>
      <c r="C15" s="20">
        <v>11264.9001673</v>
      </c>
      <c r="D15" s="20">
        <v>1749.3962497</v>
      </c>
      <c r="E15" s="20">
        <v>93.257607899999996</v>
      </c>
      <c r="F15" s="20">
        <v>0</v>
      </c>
      <c r="G15" s="20">
        <v>0</v>
      </c>
      <c r="H15" s="20">
        <v>0</v>
      </c>
      <c r="I15" s="6">
        <f t="shared" si="0"/>
        <v>13107.554024899999</v>
      </c>
      <c r="J15" s="20"/>
      <c r="K15" s="20">
        <v>4199.3396143999998</v>
      </c>
      <c r="L15" s="20">
        <v>180.33180999999999</v>
      </c>
      <c r="M15" s="20">
        <v>9.3961793</v>
      </c>
      <c r="N15" s="20">
        <v>274</v>
      </c>
      <c r="O15" s="20">
        <v>202.86</v>
      </c>
      <c r="P15" s="20">
        <v>0</v>
      </c>
      <c r="Q15" s="6">
        <f t="shared" si="1"/>
        <v>4865.9276036999991</v>
      </c>
      <c r="R15" s="126"/>
      <c r="S15" s="19">
        <f t="shared" si="2"/>
        <v>0.85942046440552</v>
      </c>
      <c r="T15" s="19">
        <f t="shared" si="3"/>
        <v>0.13346473692778441</v>
      </c>
      <c r="U15" s="19">
        <f t="shared" si="4"/>
        <v>7.1147986666956721E-3</v>
      </c>
      <c r="V15" s="19">
        <f t="shared" si="5"/>
        <v>0</v>
      </c>
      <c r="W15" s="19">
        <f t="shared" si="6"/>
        <v>0</v>
      </c>
      <c r="X15" s="19">
        <f t="shared" si="7"/>
        <v>0</v>
      </c>
      <c r="Y15" s="97">
        <f t="shared" si="8"/>
        <v>1</v>
      </c>
      <c r="Z15" s="129"/>
      <c r="AA15" s="19">
        <f t="shared" si="9"/>
        <v>0.86300906145970346</v>
      </c>
      <c r="AB15" s="19">
        <f t="shared" si="10"/>
        <v>3.7060109538596016E-2</v>
      </c>
      <c r="AC15" s="19">
        <f t="shared" si="11"/>
        <v>1.9310150222652811E-3</v>
      </c>
      <c r="AD15" s="19">
        <f t="shared" si="12"/>
        <v>5.6309921214539517E-2</v>
      </c>
      <c r="AE15" s="19">
        <f t="shared" si="13"/>
        <v>4.1689892764895937E-2</v>
      </c>
      <c r="AF15" s="19">
        <f t="shared" si="14"/>
        <v>0</v>
      </c>
      <c r="AG15" s="97">
        <f t="shared" si="15"/>
        <v>1.0000000000000002</v>
      </c>
    </row>
    <row r="16" spans="1:33" x14ac:dyDescent="0.25">
      <c r="B16" s="128"/>
      <c r="C16" s="20"/>
      <c r="D16" s="20"/>
      <c r="E16" s="20"/>
      <c r="F16" s="20"/>
      <c r="G16" s="20"/>
      <c r="H16" s="20"/>
      <c r="I16" s="6"/>
      <c r="J16" s="20"/>
      <c r="K16" s="20"/>
      <c r="L16" s="20"/>
      <c r="M16" s="20"/>
      <c r="N16" s="20"/>
      <c r="O16" s="20"/>
      <c r="P16" s="20"/>
      <c r="Q16" s="6"/>
      <c r="R16" s="126"/>
      <c r="S16" s="19"/>
      <c r="T16" s="19"/>
      <c r="U16" s="19"/>
      <c r="V16" s="19"/>
      <c r="W16" s="19"/>
      <c r="X16" s="19"/>
      <c r="Y16" s="97"/>
      <c r="Z16" s="129"/>
      <c r="AA16" s="19"/>
      <c r="AB16" s="19"/>
      <c r="AC16" s="19"/>
      <c r="AD16" s="19"/>
      <c r="AE16" s="19"/>
      <c r="AF16" s="19"/>
      <c r="AG16" s="97"/>
    </row>
    <row r="17" spans="2:33" x14ac:dyDescent="0.25">
      <c r="B17" s="11"/>
      <c r="C17" s="17"/>
      <c r="D17" s="17"/>
      <c r="E17" s="17"/>
      <c r="F17" s="17"/>
      <c r="G17" s="17"/>
      <c r="H17" s="17"/>
      <c r="I17" s="6"/>
      <c r="J17" s="17"/>
      <c r="K17" s="17"/>
      <c r="L17" s="17"/>
      <c r="M17" s="17"/>
      <c r="N17" s="17"/>
      <c r="O17" s="17"/>
      <c r="P17" s="17"/>
      <c r="Q17" s="8"/>
      <c r="S17" s="19"/>
      <c r="T17" s="19"/>
      <c r="U17" s="19"/>
      <c r="V17" s="19"/>
      <c r="W17" s="19"/>
      <c r="X17" s="19"/>
      <c r="Y17" s="97"/>
      <c r="Z17" s="101"/>
      <c r="AA17" s="48"/>
      <c r="AB17" s="48"/>
      <c r="AC17" s="48"/>
      <c r="AD17" s="48"/>
      <c r="AE17" s="48"/>
      <c r="AF17" s="48"/>
      <c r="AG17" s="99"/>
    </row>
    <row r="18" spans="2:33" x14ac:dyDescent="0.25">
      <c r="B18" s="11"/>
      <c r="C18" s="17"/>
      <c r="D18" s="17"/>
      <c r="E18" s="17"/>
      <c r="F18" s="17"/>
      <c r="G18" s="17"/>
      <c r="H18" s="17"/>
      <c r="I18" s="6"/>
      <c r="J18" s="17"/>
      <c r="K18" s="17"/>
      <c r="L18" s="17"/>
      <c r="M18" s="17"/>
      <c r="N18" s="17"/>
      <c r="O18" s="17"/>
      <c r="P18" s="17"/>
      <c r="Q18" s="8"/>
      <c r="S18" s="19"/>
      <c r="T18" s="19"/>
      <c r="U18" s="19"/>
      <c r="V18" s="19"/>
      <c r="W18" s="19"/>
      <c r="X18" s="19"/>
      <c r="Y18" s="97"/>
      <c r="Z18" s="101"/>
      <c r="AA18" s="48"/>
      <c r="AB18" s="48"/>
      <c r="AC18" s="48"/>
      <c r="AD18" s="48"/>
      <c r="AE18" s="48"/>
      <c r="AF18" s="48"/>
      <c r="AG18" s="99"/>
    </row>
    <row r="19" spans="2:33" x14ac:dyDescent="0.25">
      <c r="B19" s="11"/>
      <c r="C19" s="17"/>
      <c r="D19" s="17"/>
      <c r="E19" s="17"/>
      <c r="F19" s="17"/>
      <c r="G19" s="17"/>
      <c r="H19" s="17"/>
      <c r="I19" s="6"/>
      <c r="J19" s="17"/>
      <c r="K19" s="17"/>
      <c r="L19" s="17"/>
      <c r="M19" s="17"/>
      <c r="N19" s="17"/>
      <c r="O19" s="17"/>
      <c r="P19" s="17"/>
      <c r="Q19" s="8"/>
      <c r="S19" s="19"/>
      <c r="T19" s="19"/>
      <c r="U19" s="19"/>
      <c r="V19" s="19"/>
      <c r="W19" s="19"/>
      <c r="X19" s="19"/>
      <c r="Y19" s="97"/>
      <c r="Z19" s="101"/>
      <c r="AA19" s="48"/>
      <c r="AB19" s="48"/>
      <c r="AC19" s="48"/>
      <c r="AD19" s="48"/>
      <c r="AE19" s="48"/>
      <c r="AF19" s="48"/>
      <c r="AG19" s="99"/>
    </row>
    <row r="20" spans="2:33" x14ac:dyDescent="0.25">
      <c r="B20" s="11"/>
      <c r="C20" s="17"/>
      <c r="D20" s="17"/>
      <c r="E20" s="17"/>
      <c r="F20" s="17"/>
      <c r="G20" s="17"/>
      <c r="H20" s="17"/>
      <c r="I20" s="6"/>
      <c r="J20" s="17"/>
      <c r="K20" s="17"/>
      <c r="L20" s="17"/>
      <c r="M20" s="17"/>
      <c r="N20" s="17"/>
      <c r="O20" s="17"/>
      <c r="P20" s="17"/>
      <c r="Q20" s="8"/>
      <c r="S20" s="19"/>
      <c r="T20" s="19"/>
      <c r="U20" s="19"/>
      <c r="V20" s="19"/>
      <c r="W20" s="19"/>
      <c r="X20" s="19"/>
      <c r="Y20" s="97"/>
      <c r="Z20" s="101"/>
      <c r="AA20" s="48"/>
      <c r="AB20" s="48"/>
      <c r="AC20" s="48"/>
      <c r="AD20" s="48"/>
      <c r="AE20" s="48"/>
      <c r="AF20" s="48"/>
      <c r="AG20" s="99"/>
    </row>
    <row r="21" spans="2:33" x14ac:dyDescent="0.25">
      <c r="B21" s="11"/>
      <c r="C21" s="17"/>
      <c r="D21" s="17"/>
      <c r="E21" s="17"/>
      <c r="F21" s="17"/>
      <c r="G21" s="17"/>
      <c r="H21" s="17"/>
      <c r="I21" s="6"/>
      <c r="J21" s="17"/>
      <c r="K21" s="17"/>
      <c r="L21" s="17"/>
      <c r="M21" s="17"/>
      <c r="N21" s="17"/>
      <c r="O21" s="17"/>
      <c r="P21" s="17"/>
      <c r="Q21" s="8"/>
      <c r="S21" s="19"/>
      <c r="T21" s="19"/>
      <c r="U21" s="19"/>
      <c r="V21" s="19"/>
      <c r="W21" s="19"/>
      <c r="X21" s="19"/>
      <c r="Y21" s="97"/>
      <c r="Z21" s="101"/>
      <c r="AA21" s="48"/>
      <c r="AB21" s="48"/>
      <c r="AC21" s="48"/>
      <c r="AD21" s="48"/>
      <c r="AE21" s="48"/>
      <c r="AF21" s="48"/>
      <c r="AG21" s="99"/>
    </row>
    <row r="22" spans="2:33" x14ac:dyDescent="0.25">
      <c r="B22" s="11"/>
      <c r="C22" s="17"/>
      <c r="D22" s="17"/>
      <c r="E22" s="17"/>
      <c r="F22" s="17"/>
      <c r="G22" s="17"/>
      <c r="H22" s="17"/>
      <c r="I22" s="6"/>
      <c r="J22" s="17"/>
      <c r="K22" s="17"/>
      <c r="L22" s="17"/>
      <c r="M22" s="17"/>
      <c r="N22" s="17"/>
      <c r="O22" s="17"/>
      <c r="P22" s="17"/>
      <c r="Q22" s="8"/>
      <c r="S22" s="19"/>
      <c r="T22" s="19"/>
      <c r="U22" s="19"/>
      <c r="V22" s="19"/>
      <c r="W22" s="19"/>
      <c r="X22" s="19"/>
      <c r="Y22" s="97"/>
      <c r="Z22" s="101"/>
      <c r="AA22" s="48"/>
      <c r="AB22" s="48"/>
      <c r="AC22" s="48"/>
      <c r="AD22" s="48"/>
      <c r="AE22" s="48"/>
      <c r="AF22" s="48"/>
      <c r="AG22" s="99"/>
    </row>
    <row r="23" spans="2:33" x14ac:dyDescent="0.25">
      <c r="B23" s="11"/>
      <c r="C23" s="17"/>
      <c r="D23" s="17"/>
      <c r="E23" s="17"/>
      <c r="F23" s="17"/>
      <c r="G23" s="17"/>
      <c r="H23" s="17"/>
      <c r="I23" s="6"/>
      <c r="J23" s="17"/>
      <c r="K23" s="17"/>
      <c r="L23" s="17"/>
      <c r="M23" s="17"/>
      <c r="N23" s="17"/>
      <c r="O23" s="17"/>
      <c r="P23" s="17"/>
      <c r="Q23" s="8"/>
      <c r="S23" s="19"/>
      <c r="T23" s="19"/>
      <c r="U23" s="19"/>
      <c r="V23" s="19"/>
      <c r="W23" s="19"/>
      <c r="X23" s="19"/>
      <c r="Y23" s="97"/>
      <c r="Z23" s="101"/>
      <c r="AA23" s="48"/>
      <c r="AB23" s="48"/>
      <c r="AC23" s="48"/>
      <c r="AD23" s="48"/>
      <c r="AE23" s="48"/>
      <c r="AF23" s="48"/>
      <c r="AG23" s="99"/>
    </row>
    <row r="24" spans="2:33" x14ac:dyDescent="0.25">
      <c r="B24" s="11"/>
      <c r="C24" s="17"/>
      <c r="D24" s="17"/>
      <c r="E24" s="17"/>
      <c r="F24" s="17"/>
      <c r="G24" s="17"/>
      <c r="H24" s="17"/>
      <c r="I24" s="6"/>
      <c r="J24" s="17"/>
      <c r="K24" s="17"/>
      <c r="L24" s="17"/>
      <c r="M24" s="17"/>
      <c r="N24" s="17"/>
      <c r="O24" s="17"/>
      <c r="P24" s="17"/>
      <c r="Q24" s="8"/>
      <c r="S24" s="19"/>
      <c r="T24" s="19"/>
      <c r="U24" s="19"/>
      <c r="V24" s="19"/>
      <c r="W24" s="19"/>
      <c r="X24" s="19"/>
      <c r="Y24" s="97"/>
      <c r="Z24" s="101"/>
      <c r="AA24" s="48"/>
      <c r="AB24" s="48"/>
      <c r="AC24" s="48"/>
      <c r="AD24" s="48"/>
      <c r="AE24" s="48"/>
      <c r="AF24" s="48"/>
      <c r="AG24" s="99"/>
    </row>
    <row r="25" spans="2:33" x14ac:dyDescent="0.25">
      <c r="B25" s="11"/>
      <c r="C25" s="17"/>
      <c r="D25" s="17"/>
      <c r="E25" s="17"/>
      <c r="F25" s="17"/>
      <c r="G25" s="17"/>
      <c r="H25" s="17"/>
      <c r="I25" s="6"/>
      <c r="J25" s="17"/>
      <c r="K25" s="17"/>
      <c r="L25" s="17"/>
      <c r="M25" s="17"/>
      <c r="N25" s="17"/>
      <c r="O25" s="17"/>
      <c r="P25" s="17"/>
      <c r="Q25" s="8"/>
      <c r="S25" s="19"/>
      <c r="T25" s="19"/>
      <c r="U25" s="19"/>
      <c r="V25" s="19"/>
      <c r="W25" s="19"/>
      <c r="X25" s="19"/>
      <c r="Y25" s="97"/>
      <c r="Z25" s="101"/>
      <c r="AA25" s="48"/>
      <c r="AB25" s="48"/>
      <c r="AC25" s="48"/>
      <c r="AD25" s="48"/>
      <c r="AE25" s="48"/>
      <c r="AF25" s="48"/>
      <c r="AG25" s="99"/>
    </row>
    <row r="26" spans="2:33" x14ac:dyDescent="0.25">
      <c r="B26" s="11"/>
      <c r="C26" s="17"/>
      <c r="D26" s="17"/>
      <c r="E26" s="17"/>
      <c r="F26" s="17"/>
      <c r="G26" s="17"/>
      <c r="H26" s="17"/>
      <c r="I26" s="6"/>
      <c r="J26" s="17"/>
      <c r="K26" s="17"/>
      <c r="L26" s="17"/>
      <c r="M26" s="17"/>
      <c r="N26" s="17"/>
      <c r="O26" s="17"/>
      <c r="P26" s="17"/>
      <c r="Q26" s="8"/>
      <c r="S26" s="19"/>
      <c r="T26" s="19"/>
      <c r="U26" s="19"/>
      <c r="V26" s="19"/>
      <c r="W26" s="19"/>
      <c r="X26" s="19"/>
      <c r="Y26" s="97"/>
      <c r="Z26" s="101"/>
      <c r="AA26" s="48"/>
      <c r="AB26" s="48"/>
      <c r="AC26" s="48"/>
      <c r="AD26" s="48"/>
      <c r="AE26" s="48"/>
      <c r="AF26" s="48"/>
      <c r="AG26" s="99"/>
    </row>
    <row r="27" spans="2:33" ht="15.75" customHeight="1" thickBot="1" x14ac:dyDescent="0.3">
      <c r="B27" s="12"/>
      <c r="C27" s="18"/>
      <c r="D27" s="18"/>
      <c r="E27" s="18"/>
      <c r="F27" s="18"/>
      <c r="G27" s="18"/>
      <c r="H27" s="18"/>
      <c r="I27" s="13"/>
      <c r="J27" s="17"/>
      <c r="K27" s="18"/>
      <c r="L27" s="18"/>
      <c r="M27" s="18"/>
      <c r="N27" s="18"/>
      <c r="O27" s="18"/>
      <c r="P27" s="18"/>
      <c r="Q27" s="14"/>
      <c r="S27" s="19"/>
      <c r="T27" s="19"/>
      <c r="U27" s="19"/>
      <c r="V27" s="19"/>
      <c r="W27" s="19"/>
      <c r="X27" s="19"/>
      <c r="Y27" s="97"/>
      <c r="Z27" s="101"/>
      <c r="AA27" s="48"/>
      <c r="AB27" s="48"/>
      <c r="AC27" s="48"/>
      <c r="AD27" s="48"/>
      <c r="AE27" s="48"/>
      <c r="AF27" s="48"/>
      <c r="AG27" s="99"/>
    </row>
    <row r="28" spans="2:33" ht="15.75" customHeight="1" thickBot="1" x14ac:dyDescent="0.3">
      <c r="B28" s="80" t="s">
        <v>26</v>
      </c>
      <c r="C28" s="81">
        <f t="shared" ref="C28:I28" si="16">SUM(C8:C27)</f>
        <v>30531.959111199998</v>
      </c>
      <c r="D28" s="81">
        <f t="shared" si="16"/>
        <v>2844.2188321000003</v>
      </c>
      <c r="E28" s="81">
        <f t="shared" si="16"/>
        <v>6092.5725042999993</v>
      </c>
      <c r="F28" s="81">
        <f t="shared" si="16"/>
        <v>0</v>
      </c>
      <c r="G28" s="81">
        <f t="shared" si="16"/>
        <v>0</v>
      </c>
      <c r="H28" s="81">
        <f t="shared" si="16"/>
        <v>1251.2496815</v>
      </c>
      <c r="I28" s="81">
        <f t="shared" si="16"/>
        <v>40720.000129100001</v>
      </c>
      <c r="J28" s="17"/>
      <c r="K28" s="81">
        <f t="shared" ref="K28:Q28" si="17">SUM(K8:K27)</f>
        <v>24360.016864799996</v>
      </c>
      <c r="L28" s="81">
        <f t="shared" si="17"/>
        <v>312.004662</v>
      </c>
      <c r="M28" s="81">
        <f t="shared" si="17"/>
        <v>1367.9356154</v>
      </c>
      <c r="N28" s="81">
        <f t="shared" si="17"/>
        <v>7300.1000036000005</v>
      </c>
      <c r="O28" s="81">
        <f t="shared" si="17"/>
        <v>5162.1999998999991</v>
      </c>
      <c r="P28" s="81">
        <f t="shared" si="17"/>
        <v>70</v>
      </c>
      <c r="Q28" s="81">
        <f t="shared" si="17"/>
        <v>38572.257145700001</v>
      </c>
      <c r="S28" s="26">
        <f t="shared" ref="S28" si="18">IFERROR(C28/$I28, "")</f>
        <v>0.74980252982319473</v>
      </c>
      <c r="T28" s="26">
        <f t="shared" ref="T28" si="19">IFERROR(D28/$I28, "")</f>
        <v>6.9848202924425271E-2</v>
      </c>
      <c r="U28" s="26">
        <f t="shared" ref="U28" si="20">IFERROR(E28/$I28, "")</f>
        <v>0.14962113175304301</v>
      </c>
      <c r="V28" s="26">
        <f t="shared" ref="V28" si="21">IFERROR(F28/$I28, "")</f>
        <v>0</v>
      </c>
      <c r="W28" s="26">
        <f t="shared" ref="W28" si="22">IFERROR(G28/$I28, "")</f>
        <v>0</v>
      </c>
      <c r="X28" s="26">
        <f t="shared" ref="X28" si="23">IFERROR(H28/$I28, "")</f>
        <v>3.0728135499336878E-2</v>
      </c>
      <c r="Y28" s="135">
        <f t="shared" ref="Y28" si="24">SUM(S28:X28)</f>
        <v>0.99999999999999989</v>
      </c>
      <c r="Z28" s="129"/>
      <c r="AA28" s="26">
        <f t="shared" ref="AA28" si="25">IFERROR(K28/$Q28, "")</f>
        <v>0.63154242627762913</v>
      </c>
      <c r="AB28" s="26">
        <f t="shared" ref="AB28" si="26">IFERROR(L28/$Q28, "")</f>
        <v>8.0888359947787498E-3</v>
      </c>
      <c r="AC28" s="26">
        <f t="shared" ref="AC28" si="27">IFERROR(M28/$Q28, "")</f>
        <v>3.5464235609361953E-2</v>
      </c>
      <c r="AD28" s="26">
        <f t="shared" ref="AD28" si="28">IFERROR(N28/$Q28, "")</f>
        <v>0.18925778639360255</v>
      </c>
      <c r="AE28" s="26">
        <f t="shared" ref="AE28" si="29">IFERROR(O28/$Q28, "")</f>
        <v>0.13383193989401981</v>
      </c>
      <c r="AF28" s="26">
        <f t="shared" ref="AF28" si="30">IFERROR(P28/$Q28, "")</f>
        <v>1.8147758306076608E-3</v>
      </c>
      <c r="AG28" s="135">
        <f t="shared" ref="AG28" si="31">SUM(AA28:AF28)</f>
        <v>0.99999999999999989</v>
      </c>
    </row>
    <row r="29" spans="2:33" x14ac:dyDescent="0.25">
      <c r="B29" s="11"/>
      <c r="C29" s="11"/>
      <c r="D29" s="11"/>
      <c r="E29" s="11"/>
      <c r="F29" s="11"/>
      <c r="G29" s="11"/>
      <c r="H29" s="11"/>
      <c r="I29" s="6"/>
      <c r="J29" s="11"/>
      <c r="K29" s="11"/>
      <c r="L29" s="11"/>
      <c r="M29" s="11"/>
      <c r="N29" s="11"/>
      <c r="O29" s="11"/>
      <c r="P29" s="11"/>
      <c r="Q29" s="8"/>
    </row>
    <row r="30" spans="2:33" x14ac:dyDescent="0.25">
      <c r="B30" s="11"/>
      <c r="C30" s="11"/>
      <c r="D30" s="11"/>
      <c r="E30" s="11"/>
      <c r="F30" s="11"/>
      <c r="G30" s="11"/>
      <c r="H30" s="11"/>
      <c r="I30" s="6"/>
      <c r="J30" s="11"/>
      <c r="K30" s="11"/>
      <c r="L30" s="11"/>
      <c r="M30" s="11"/>
      <c r="N30" s="11"/>
      <c r="O30" s="11"/>
      <c r="P30" s="11"/>
      <c r="Q30" s="8"/>
    </row>
  </sheetData>
  <mergeCells count="31">
    <mergeCell ref="B6:B7"/>
    <mergeCell ref="C6:C7"/>
    <mergeCell ref="E6:E7"/>
    <mergeCell ref="G6:G7"/>
    <mergeCell ref="H6:H7"/>
    <mergeCell ref="Q6:Q7"/>
    <mergeCell ref="C4:I4"/>
    <mergeCell ref="K4:Q4"/>
    <mergeCell ref="C5:H5"/>
    <mergeCell ref="K5:P5"/>
    <mergeCell ref="I6:I7"/>
    <mergeCell ref="J6:J7"/>
    <mergeCell ref="K6:K7"/>
    <mergeCell ref="M6:M7"/>
    <mergeCell ref="O6:O7"/>
    <mergeCell ref="P6:P7"/>
    <mergeCell ref="S4:Y4"/>
    <mergeCell ref="AA4:AG4"/>
    <mergeCell ref="S5:X5"/>
    <mergeCell ref="AA5:AF5"/>
    <mergeCell ref="S6:S7"/>
    <mergeCell ref="U6:U7"/>
    <mergeCell ref="W6:W7"/>
    <mergeCell ref="X6:X7"/>
    <mergeCell ref="Y6:Y7"/>
    <mergeCell ref="Z6:Z7"/>
    <mergeCell ref="AA6:AA7"/>
    <mergeCell ref="AC6:AC7"/>
    <mergeCell ref="AE6:AE7"/>
    <mergeCell ref="AF6:AF7"/>
    <mergeCell ref="AG6:AG7"/>
  </mergeCells>
  <pageMargins left="0.7" right="0.7" top="0.75" bottom="0.75" header="0.3" footer="0.3"/>
  <pageSetup orientation="portrai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theme="9"/>
  </sheetPr>
  <dimension ref="B1:G26"/>
  <sheetViews>
    <sheetView workbookViewId="0"/>
  </sheetViews>
  <sheetFormatPr defaultRowHeight="15" x14ac:dyDescent="0.25"/>
  <cols>
    <col min="1" max="1" width="4.140625" customWidth="1"/>
    <col min="2" max="2" width="20.7109375" customWidth="1"/>
    <col min="3" max="3" width="12" customWidth="1"/>
    <col min="4" max="4" width="12.42578125" customWidth="1"/>
    <col min="7" max="7" width="13.5703125" customWidth="1"/>
  </cols>
  <sheetData>
    <row r="1" spans="2:7" ht="34.5" customHeight="1" x14ac:dyDescent="0.25">
      <c r="B1" s="76" t="s">
        <v>70</v>
      </c>
      <c r="C1" s="74"/>
    </row>
    <row r="2" spans="2:7" s="77" customFormat="1" x14ac:dyDescent="0.25">
      <c r="B2" s="91" t="s">
        <v>114</v>
      </c>
    </row>
    <row r="3" spans="2:7" s="77" customFormat="1" ht="15.75" customHeight="1" thickBot="1" x14ac:dyDescent="0.3"/>
    <row r="4" spans="2:7" s="77" customFormat="1" x14ac:dyDescent="0.25">
      <c r="B4" s="175" t="s">
        <v>115</v>
      </c>
      <c r="C4" s="174" t="s">
        <v>116</v>
      </c>
      <c r="D4" s="174" t="s">
        <v>117</v>
      </c>
      <c r="E4" s="174" t="s">
        <v>94</v>
      </c>
      <c r="F4" s="174" t="s">
        <v>118</v>
      </c>
      <c r="G4" s="174" t="s">
        <v>119</v>
      </c>
    </row>
    <row r="5" spans="2:7" s="77" customFormat="1" ht="54" customHeight="1" thickBot="1" x14ac:dyDescent="0.3">
      <c r="B5" s="140"/>
      <c r="C5" s="140"/>
      <c r="D5" s="140"/>
      <c r="E5" s="140"/>
      <c r="F5" s="140"/>
      <c r="G5" s="140"/>
    </row>
    <row r="6" spans="2:7" x14ac:dyDescent="0.25">
      <c r="B6" s="2" t="s">
        <v>18</v>
      </c>
      <c r="C6" s="3">
        <v>3223</v>
      </c>
      <c r="D6" s="3">
        <v>3223</v>
      </c>
      <c r="E6" s="3">
        <v>7138.4458517000003</v>
      </c>
      <c r="F6" s="3">
        <v>2322.6020509</v>
      </c>
      <c r="G6" s="19">
        <f t="shared" ref="G6:G25" si="0">IFERROR(D6/C6, "")</f>
        <v>1</v>
      </c>
    </row>
    <row r="7" spans="2:7" x14ac:dyDescent="0.25">
      <c r="B7" s="2" t="s">
        <v>19</v>
      </c>
      <c r="C7" s="3">
        <v>198</v>
      </c>
      <c r="D7" s="3">
        <v>198</v>
      </c>
      <c r="E7" s="3">
        <v>286.61211589999999</v>
      </c>
      <c r="F7" s="3">
        <v>76.765693300000009</v>
      </c>
      <c r="G7" s="19">
        <f t="shared" si="0"/>
        <v>1</v>
      </c>
    </row>
    <row r="8" spans="2:7" x14ac:dyDescent="0.25">
      <c r="B8" s="2" t="s">
        <v>20</v>
      </c>
      <c r="C8" s="3">
        <v>1629</v>
      </c>
      <c r="D8" s="3">
        <v>1629</v>
      </c>
      <c r="E8" s="3">
        <v>4029.8391415000001</v>
      </c>
      <c r="F8" s="3">
        <v>789.08830310000008</v>
      </c>
      <c r="G8" s="19">
        <f t="shared" si="0"/>
        <v>1</v>
      </c>
    </row>
    <row r="9" spans="2:7" x14ac:dyDescent="0.25">
      <c r="B9" s="11" t="s">
        <v>21</v>
      </c>
      <c r="C9" s="20">
        <v>1426</v>
      </c>
      <c r="D9" s="20">
        <v>1426</v>
      </c>
      <c r="E9" s="20">
        <v>1818.6914082999999</v>
      </c>
      <c r="F9" s="20">
        <v>4309.3040139000004</v>
      </c>
      <c r="G9" s="19">
        <f t="shared" si="0"/>
        <v>1</v>
      </c>
    </row>
    <row r="10" spans="2:7" x14ac:dyDescent="0.25">
      <c r="B10" s="11" t="s">
        <v>22</v>
      </c>
      <c r="C10" s="20">
        <v>2884</v>
      </c>
      <c r="D10" s="20">
        <v>2884</v>
      </c>
      <c r="E10" s="20">
        <v>4669.8782020000008</v>
      </c>
      <c r="F10" s="20">
        <v>5965.9217183999999</v>
      </c>
      <c r="G10" s="19">
        <f t="shared" si="0"/>
        <v>1</v>
      </c>
    </row>
    <row r="11" spans="2:7" x14ac:dyDescent="0.25">
      <c r="B11" s="11" t="s">
        <v>23</v>
      </c>
      <c r="C11" s="20">
        <v>1476</v>
      </c>
      <c r="D11" s="20">
        <v>1476</v>
      </c>
      <c r="E11" s="20">
        <v>1160.3984829000001</v>
      </c>
      <c r="F11" s="20">
        <v>5488.0107123999996</v>
      </c>
      <c r="G11" s="19">
        <f t="shared" si="0"/>
        <v>1</v>
      </c>
    </row>
    <row r="12" spans="2:7" x14ac:dyDescent="0.25">
      <c r="B12" s="11" t="s">
        <v>24</v>
      </c>
      <c r="C12" s="20">
        <v>287</v>
      </c>
      <c r="D12" s="20">
        <v>287</v>
      </c>
      <c r="E12" s="20">
        <v>163.19374160000001</v>
      </c>
      <c r="F12" s="20">
        <v>1208.9847583999999</v>
      </c>
      <c r="G12" s="19">
        <f t="shared" si="0"/>
        <v>1</v>
      </c>
    </row>
    <row r="13" spans="2:7" x14ac:dyDescent="0.25">
      <c r="B13" s="11" t="s">
        <v>25</v>
      </c>
      <c r="C13" s="20">
        <v>4948</v>
      </c>
      <c r="D13" s="20">
        <v>4948</v>
      </c>
      <c r="E13" s="20">
        <v>11264.9001673</v>
      </c>
      <c r="F13" s="20">
        <v>4199.3396143999998</v>
      </c>
      <c r="G13" s="19">
        <f t="shared" si="0"/>
        <v>1</v>
      </c>
    </row>
    <row r="14" spans="2:7" x14ac:dyDescent="0.25">
      <c r="B14" s="11"/>
      <c r="C14" s="20"/>
      <c r="D14" s="20"/>
      <c r="E14" s="20"/>
      <c r="F14" s="20"/>
      <c r="G14" s="19" t="str">
        <f t="shared" si="0"/>
        <v/>
      </c>
    </row>
    <row r="15" spans="2:7" x14ac:dyDescent="0.25">
      <c r="B15" s="11"/>
      <c r="C15" s="20"/>
      <c r="D15" s="20"/>
      <c r="E15" s="20"/>
      <c r="F15" s="20"/>
      <c r="G15" s="19" t="str">
        <f t="shared" si="0"/>
        <v/>
      </c>
    </row>
    <row r="16" spans="2:7" x14ac:dyDescent="0.25">
      <c r="B16" s="11"/>
      <c r="C16" s="20"/>
      <c r="D16" s="20"/>
      <c r="E16" s="20"/>
      <c r="F16" s="20"/>
      <c r="G16" s="19" t="str">
        <f t="shared" si="0"/>
        <v/>
      </c>
    </row>
    <row r="17" spans="2:7" x14ac:dyDescent="0.25">
      <c r="B17" s="11"/>
      <c r="C17" s="20"/>
      <c r="D17" s="20"/>
      <c r="E17" s="20"/>
      <c r="F17" s="20"/>
      <c r="G17" s="19" t="str">
        <f t="shared" si="0"/>
        <v/>
      </c>
    </row>
    <row r="18" spans="2:7" x14ac:dyDescent="0.25">
      <c r="B18" s="11"/>
      <c r="C18" s="20"/>
      <c r="D18" s="20"/>
      <c r="E18" s="20"/>
      <c r="F18" s="20"/>
      <c r="G18" s="19" t="str">
        <f t="shared" si="0"/>
        <v/>
      </c>
    </row>
    <row r="19" spans="2:7" x14ac:dyDescent="0.25">
      <c r="B19" s="11"/>
      <c r="C19" s="20"/>
      <c r="D19" s="20"/>
      <c r="E19" s="20"/>
      <c r="F19" s="20"/>
      <c r="G19" s="19" t="str">
        <f t="shared" si="0"/>
        <v/>
      </c>
    </row>
    <row r="20" spans="2:7" x14ac:dyDescent="0.25">
      <c r="B20" s="11"/>
      <c r="C20" s="20"/>
      <c r="D20" s="20"/>
      <c r="E20" s="20"/>
      <c r="F20" s="20"/>
      <c r="G20" s="19" t="str">
        <f t="shared" si="0"/>
        <v/>
      </c>
    </row>
    <row r="21" spans="2:7" x14ac:dyDescent="0.25">
      <c r="B21" s="11"/>
      <c r="C21" s="20"/>
      <c r="D21" s="20"/>
      <c r="E21" s="20"/>
      <c r="F21" s="20"/>
      <c r="G21" s="19" t="str">
        <f t="shared" si="0"/>
        <v/>
      </c>
    </row>
    <row r="22" spans="2:7" x14ac:dyDescent="0.25">
      <c r="B22" s="11"/>
      <c r="C22" s="20"/>
      <c r="D22" s="20"/>
      <c r="E22" s="20"/>
      <c r="F22" s="20"/>
      <c r="G22" s="19" t="str">
        <f t="shared" si="0"/>
        <v/>
      </c>
    </row>
    <row r="23" spans="2:7" x14ac:dyDescent="0.25">
      <c r="B23" s="11"/>
      <c r="C23" s="20"/>
      <c r="D23" s="20"/>
      <c r="E23" s="20"/>
      <c r="F23" s="20"/>
      <c r="G23" s="19" t="str">
        <f t="shared" si="0"/>
        <v/>
      </c>
    </row>
    <row r="24" spans="2:7" x14ac:dyDescent="0.25">
      <c r="B24" s="11"/>
      <c r="C24" s="20"/>
      <c r="D24" s="20"/>
      <c r="E24" s="20"/>
      <c r="F24" s="20"/>
      <c r="G24" s="19" t="str">
        <f t="shared" si="0"/>
        <v/>
      </c>
    </row>
    <row r="25" spans="2:7" ht="15.75" customHeight="1" thickBot="1" x14ac:dyDescent="0.3">
      <c r="B25" s="12"/>
      <c r="C25" s="21"/>
      <c r="D25" s="21"/>
      <c r="E25" s="21"/>
      <c r="F25" s="21"/>
      <c r="G25" s="79" t="str">
        <f t="shared" si="0"/>
        <v/>
      </c>
    </row>
    <row r="26" spans="2:7" ht="15.75" customHeight="1" thickBot="1" x14ac:dyDescent="0.3">
      <c r="B26" s="80" t="s">
        <v>44</v>
      </c>
      <c r="C26" s="81">
        <f>SUM(C6:C25)</f>
        <v>16071</v>
      </c>
      <c r="D26" s="81">
        <f>SUM(D6:D25)</f>
        <v>16071</v>
      </c>
      <c r="E26" s="81">
        <f>SUM(E6:E25)</f>
        <v>30531.959111199998</v>
      </c>
      <c r="F26" s="81">
        <f>SUM(F6:F25)</f>
        <v>24360.016864799996</v>
      </c>
      <c r="G26" s="80"/>
    </row>
  </sheetData>
  <mergeCells count="6">
    <mergeCell ref="G4:G5"/>
    <mergeCell ref="B4:B5"/>
    <mergeCell ref="C4:C5"/>
    <mergeCell ref="D4:D5"/>
    <mergeCell ref="E4:E5"/>
    <mergeCell ref="F4:F5"/>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FFFF00"/>
  </sheetPr>
  <dimension ref="B1:H34"/>
  <sheetViews>
    <sheetView workbookViewId="0"/>
  </sheetViews>
  <sheetFormatPr defaultRowHeight="15" x14ac:dyDescent="0.25"/>
  <cols>
    <col min="1" max="1" width="4.42578125" customWidth="1"/>
    <col min="2" max="2" width="17.7109375" customWidth="1"/>
    <col min="4" max="8" width="10.5703125" customWidth="1"/>
  </cols>
  <sheetData>
    <row r="1" spans="2:8" x14ac:dyDescent="0.25">
      <c r="B1" s="73" t="s">
        <v>137</v>
      </c>
    </row>
    <row r="2" spans="2:8" ht="26.25" customHeight="1" x14ac:dyDescent="0.4">
      <c r="B2" s="82"/>
    </row>
    <row r="3" spans="2:8" ht="15.75" customHeight="1" thickBot="1" x14ac:dyDescent="0.3"/>
    <row r="4" spans="2:8" x14ac:dyDescent="0.25">
      <c r="B4" s="168" t="s">
        <v>14</v>
      </c>
      <c r="C4" s="169" t="s">
        <v>122</v>
      </c>
      <c r="D4" s="169" t="s">
        <v>138</v>
      </c>
      <c r="E4" s="169" t="s">
        <v>139</v>
      </c>
      <c r="F4" s="169" t="s">
        <v>140</v>
      </c>
      <c r="G4" s="169" t="s">
        <v>141</v>
      </c>
      <c r="H4" s="169" t="s">
        <v>142</v>
      </c>
    </row>
    <row r="5" spans="2:8" x14ac:dyDescent="0.25">
      <c r="B5" s="152"/>
      <c r="C5" s="152"/>
      <c r="D5" s="152"/>
      <c r="E5" s="152"/>
      <c r="F5" s="152"/>
      <c r="G5" s="152"/>
      <c r="H5" s="152"/>
    </row>
    <row r="6" spans="2:8" ht="15.75" customHeight="1" thickBot="1" x14ac:dyDescent="0.3">
      <c r="B6" s="156"/>
      <c r="C6" s="156"/>
      <c r="D6" s="156"/>
      <c r="E6" s="156"/>
      <c r="F6" s="156"/>
      <c r="G6" s="156"/>
      <c r="H6" s="156"/>
    </row>
    <row r="7" spans="2:8" x14ac:dyDescent="0.25">
      <c r="B7" t="s">
        <v>18</v>
      </c>
      <c r="C7" s="44">
        <v>4319</v>
      </c>
      <c r="D7" s="44">
        <v>668.79549999999995</v>
      </c>
      <c r="E7" s="44">
        <v>1306.174</v>
      </c>
      <c r="F7" s="44">
        <v>1306.5011999999999</v>
      </c>
      <c r="G7" s="44">
        <v>847.97239999999999</v>
      </c>
      <c r="H7" s="44">
        <v>188.5017</v>
      </c>
    </row>
    <row r="8" spans="2:8" x14ac:dyDescent="0.25">
      <c r="B8" t="s">
        <v>19</v>
      </c>
      <c r="C8" s="44">
        <v>457</v>
      </c>
      <c r="D8" s="44">
        <v>181.0566</v>
      </c>
      <c r="E8" s="44">
        <v>110.5094</v>
      </c>
      <c r="F8" s="44">
        <v>26.968299999999999</v>
      </c>
      <c r="G8" s="44">
        <v>98.26509999999999</v>
      </c>
      <c r="H8" s="44">
        <v>40.0762</v>
      </c>
    </row>
    <row r="9" spans="2:8" x14ac:dyDescent="0.25">
      <c r="B9" t="s">
        <v>20</v>
      </c>
      <c r="C9" s="44">
        <v>2790</v>
      </c>
      <c r="D9" s="44">
        <v>1068.3501000000001</v>
      </c>
      <c r="E9" s="44">
        <v>533.58550000000002</v>
      </c>
      <c r="F9" s="44">
        <v>83.279299999999992</v>
      </c>
      <c r="G9" s="44">
        <v>629.25900000000001</v>
      </c>
      <c r="H9" s="44">
        <v>474.85430000000002</v>
      </c>
    </row>
    <row r="10" spans="2:8" x14ac:dyDescent="0.25">
      <c r="B10" t="s">
        <v>21</v>
      </c>
      <c r="C10" s="44">
        <v>1743</v>
      </c>
      <c r="D10" s="44">
        <v>19.889600000000002</v>
      </c>
      <c r="E10" s="44">
        <v>257.65030000000002</v>
      </c>
      <c r="F10" s="44">
        <v>493.24069999999989</v>
      </c>
      <c r="G10" s="44">
        <v>710.78359999999998</v>
      </c>
      <c r="H10" s="44">
        <v>261.04489999999998</v>
      </c>
    </row>
    <row r="11" spans="2:8" x14ac:dyDescent="0.25">
      <c r="B11" t="s">
        <v>22</v>
      </c>
      <c r="C11" s="44">
        <v>4166</v>
      </c>
      <c r="D11" s="44">
        <v>143.77330000000001</v>
      </c>
      <c r="E11" s="44">
        <v>520.82259999999997</v>
      </c>
      <c r="F11" s="44">
        <v>1205.3050000000001</v>
      </c>
      <c r="G11" s="44">
        <v>1620.8842</v>
      </c>
      <c r="H11" s="44">
        <v>674.19180000000006</v>
      </c>
    </row>
    <row r="12" spans="2:8" x14ac:dyDescent="0.25">
      <c r="B12" t="s">
        <v>23</v>
      </c>
      <c r="C12" s="44">
        <v>1927</v>
      </c>
      <c r="D12" s="44">
        <v>50.8202</v>
      </c>
      <c r="E12" s="44">
        <v>273.24270000000001</v>
      </c>
      <c r="F12" s="44">
        <v>656.49599999999998</v>
      </c>
      <c r="G12" s="44">
        <v>713.22829999999999</v>
      </c>
      <c r="H12" s="44">
        <v>232.767</v>
      </c>
    </row>
    <row r="13" spans="2:8" x14ac:dyDescent="0.25">
      <c r="B13" t="s">
        <v>24</v>
      </c>
      <c r="C13" s="44">
        <v>337</v>
      </c>
      <c r="D13" s="44">
        <v>5.3552999999999997</v>
      </c>
      <c r="E13" s="44">
        <v>34.820900000000002</v>
      </c>
      <c r="F13" s="44">
        <v>111.22629999999999</v>
      </c>
      <c r="G13" s="44">
        <v>141.30719999999999</v>
      </c>
      <c r="H13" s="44">
        <v>44.212499999999999</v>
      </c>
    </row>
    <row r="14" spans="2:8" x14ac:dyDescent="0.25">
      <c r="B14" t="s">
        <v>25</v>
      </c>
      <c r="C14" s="44">
        <v>9519</v>
      </c>
      <c r="D14" s="44">
        <v>1617.7407000000001</v>
      </c>
      <c r="E14" s="44">
        <v>2437.2647000000002</v>
      </c>
      <c r="F14" s="44">
        <v>2211.48</v>
      </c>
      <c r="G14" s="44">
        <v>2237.7042999999999</v>
      </c>
      <c r="H14" s="44">
        <v>1012.5876</v>
      </c>
    </row>
    <row r="15" spans="2:8" x14ac:dyDescent="0.25">
      <c r="C15" s="44"/>
      <c r="D15" s="44"/>
      <c r="E15" s="44"/>
      <c r="F15" s="44"/>
      <c r="G15" s="44"/>
      <c r="H15" s="44"/>
    </row>
    <row r="16" spans="2:8" x14ac:dyDescent="0.25">
      <c r="C16" s="44"/>
      <c r="D16" s="44"/>
      <c r="E16" s="44"/>
      <c r="F16" s="44"/>
      <c r="G16" s="44"/>
      <c r="H16" s="44"/>
    </row>
    <row r="17" spans="2:8" x14ac:dyDescent="0.25">
      <c r="C17" s="44"/>
      <c r="D17" s="44"/>
      <c r="E17" s="44"/>
      <c r="F17" s="44"/>
      <c r="G17" s="44"/>
      <c r="H17" s="44"/>
    </row>
    <row r="18" spans="2:8" x14ac:dyDescent="0.25">
      <c r="C18" s="44"/>
      <c r="D18" s="44"/>
      <c r="E18" s="44"/>
      <c r="F18" s="44"/>
      <c r="G18" s="44"/>
      <c r="H18" s="44"/>
    </row>
    <row r="19" spans="2:8" x14ac:dyDescent="0.25">
      <c r="C19" s="44"/>
      <c r="D19" s="44"/>
      <c r="E19" s="44"/>
      <c r="F19" s="44"/>
      <c r="G19" s="44"/>
      <c r="H19" s="44"/>
    </row>
    <row r="20" spans="2:8" x14ac:dyDescent="0.25">
      <c r="C20" s="44"/>
      <c r="D20" s="44"/>
      <c r="E20" s="44"/>
      <c r="F20" s="44"/>
      <c r="G20" s="44"/>
      <c r="H20" s="44"/>
    </row>
    <row r="21" spans="2:8" x14ac:dyDescent="0.25">
      <c r="C21" s="44"/>
      <c r="D21" s="44"/>
      <c r="E21" s="44"/>
      <c r="F21" s="44"/>
      <c r="G21" s="44"/>
      <c r="H21" s="44"/>
    </row>
    <row r="22" spans="2:8" x14ac:dyDescent="0.25">
      <c r="C22" s="44"/>
      <c r="D22" s="44"/>
      <c r="E22" s="44"/>
      <c r="F22" s="44"/>
      <c r="G22" s="44"/>
      <c r="H22" s="44"/>
    </row>
    <row r="23" spans="2:8" x14ac:dyDescent="0.25">
      <c r="C23" s="44"/>
      <c r="D23" s="44"/>
      <c r="E23" s="44"/>
      <c r="F23" s="44"/>
      <c r="G23" s="44"/>
      <c r="H23" s="44"/>
    </row>
    <row r="24" spans="2:8" x14ac:dyDescent="0.25">
      <c r="C24" s="44"/>
      <c r="D24" s="44"/>
      <c r="E24" s="44"/>
      <c r="F24" s="44"/>
      <c r="G24" s="44"/>
      <c r="H24" s="44"/>
    </row>
    <row r="25" spans="2:8" ht="15.75" customHeight="1" thickBot="1" x14ac:dyDescent="0.3">
      <c r="C25" s="44"/>
      <c r="D25" s="44"/>
      <c r="E25" s="44"/>
      <c r="F25" s="44"/>
      <c r="G25" s="44"/>
      <c r="H25" s="44"/>
    </row>
    <row r="26" spans="2:8" ht="15.75" customHeight="1" thickBot="1" x14ac:dyDescent="0.3">
      <c r="B26" s="80" t="s">
        <v>44</v>
      </c>
      <c r="C26" s="81">
        <f t="shared" ref="C26:H26" si="0">SUM(C7:C25)</f>
        <v>25258</v>
      </c>
      <c r="D26" s="81">
        <f t="shared" si="0"/>
        <v>3755.7813000000006</v>
      </c>
      <c r="E26" s="81">
        <f t="shared" si="0"/>
        <v>5474.0701000000008</v>
      </c>
      <c r="F26" s="81">
        <f t="shared" si="0"/>
        <v>6094.4967999999999</v>
      </c>
      <c r="G26" s="81">
        <f t="shared" si="0"/>
        <v>6999.4040999999997</v>
      </c>
      <c r="H26" s="81">
        <f t="shared" si="0"/>
        <v>2928.2360000000003</v>
      </c>
    </row>
    <row r="27" spans="2:8" x14ac:dyDescent="0.25">
      <c r="C27" s="44"/>
      <c r="D27" s="44"/>
      <c r="E27" s="44"/>
      <c r="F27" s="44"/>
      <c r="G27" s="44"/>
      <c r="H27" s="44"/>
    </row>
    <row r="28" spans="2:8" x14ac:dyDescent="0.25">
      <c r="C28" s="44"/>
      <c r="D28" s="44"/>
      <c r="E28" s="44"/>
      <c r="F28" s="44"/>
      <c r="G28" s="44"/>
      <c r="H28" s="44"/>
    </row>
    <row r="29" spans="2:8" x14ac:dyDescent="0.25">
      <c r="C29" s="44"/>
      <c r="D29" s="44"/>
      <c r="E29" s="44"/>
      <c r="F29" s="44"/>
      <c r="G29" s="44"/>
      <c r="H29" s="44"/>
    </row>
    <row r="30" spans="2:8" x14ac:dyDescent="0.25">
      <c r="C30" s="44"/>
      <c r="D30" s="44"/>
      <c r="E30" s="44"/>
      <c r="F30" s="44"/>
      <c r="G30" s="44"/>
      <c r="H30" s="44"/>
    </row>
    <row r="31" spans="2:8" x14ac:dyDescent="0.25">
      <c r="C31" s="44"/>
      <c r="D31" s="44"/>
      <c r="E31" s="44"/>
      <c r="F31" s="44"/>
      <c r="G31" s="44"/>
      <c r="H31" s="44"/>
    </row>
    <row r="32" spans="2:8" x14ac:dyDescent="0.25">
      <c r="C32" s="44"/>
      <c r="D32" s="44"/>
      <c r="E32" s="44"/>
      <c r="F32" s="44"/>
      <c r="G32" s="44"/>
      <c r="H32" s="44"/>
    </row>
    <row r="33" spans="3:8" x14ac:dyDescent="0.25">
      <c r="C33" s="44"/>
      <c r="D33" s="44"/>
      <c r="E33" s="44"/>
      <c r="F33" s="44"/>
      <c r="G33" s="44"/>
      <c r="H33" s="44"/>
    </row>
    <row r="34" spans="3:8" x14ac:dyDescent="0.25">
      <c r="C34" s="44"/>
      <c r="D34" s="44"/>
      <c r="E34" s="44"/>
      <c r="F34" s="44"/>
      <c r="G34" s="44"/>
      <c r="H34" s="44"/>
    </row>
  </sheetData>
  <mergeCells count="7">
    <mergeCell ref="H4:H6"/>
    <mergeCell ref="B4:B6"/>
    <mergeCell ref="C4:C6"/>
    <mergeCell ref="D4:D6"/>
    <mergeCell ref="E4:E6"/>
    <mergeCell ref="F4:F6"/>
    <mergeCell ref="G4:G6"/>
  </mergeCell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7F6BCD-C4CA-4EDC-AD49-88B5D9BFFF90}">
  <sheetPr>
    <tabColor rgb="FFFFFF00"/>
  </sheetPr>
  <dimension ref="B1:V34"/>
  <sheetViews>
    <sheetView workbookViewId="0"/>
  </sheetViews>
  <sheetFormatPr defaultRowHeight="15" x14ac:dyDescent="0.25"/>
  <cols>
    <col min="1" max="1" width="3.5703125" customWidth="1"/>
    <col min="2" max="2" width="17.85546875" customWidth="1"/>
    <col min="7" max="7" width="2" customWidth="1"/>
    <col min="11" max="11" width="2" customWidth="1"/>
    <col min="12" max="14" width="10.5703125" customWidth="1"/>
    <col min="15" max="15" width="2" customWidth="1"/>
    <col min="16" max="18" width="10.5703125" customWidth="1"/>
    <col min="19" max="19" width="2" customWidth="1"/>
  </cols>
  <sheetData>
    <row r="1" spans="2:22" x14ac:dyDescent="0.25">
      <c r="B1" s="73"/>
    </row>
    <row r="2" spans="2:22" ht="26.25" customHeight="1" thickBot="1" x14ac:dyDescent="0.45">
      <c r="B2" s="82"/>
      <c r="H2" s="179" t="s">
        <v>196</v>
      </c>
      <c r="I2" s="152"/>
      <c r="J2" s="152"/>
      <c r="L2" s="179" t="s">
        <v>143</v>
      </c>
      <c r="M2" s="152"/>
      <c r="N2" s="152"/>
      <c r="P2" s="179" t="s">
        <v>144</v>
      </c>
      <c r="Q2" s="152"/>
      <c r="R2" s="152"/>
      <c r="T2" s="179" t="s">
        <v>145</v>
      </c>
      <c r="U2" s="152"/>
      <c r="V2" s="152"/>
    </row>
    <row r="3" spans="2:22" ht="15.75" customHeight="1" thickBot="1" x14ac:dyDescent="0.3">
      <c r="C3" s="34"/>
      <c r="D3" s="34"/>
      <c r="E3" s="34"/>
      <c r="F3" s="34"/>
      <c r="H3" s="156"/>
      <c r="I3" s="156"/>
      <c r="J3" s="156"/>
      <c r="L3" s="156"/>
      <c r="M3" s="156"/>
      <c r="N3" s="156"/>
      <c r="P3" s="156"/>
      <c r="Q3" s="156"/>
      <c r="R3" s="156"/>
      <c r="T3" s="156"/>
      <c r="U3" s="156"/>
      <c r="V3" s="156"/>
    </row>
    <row r="4" spans="2:22" ht="15" customHeight="1" thickBot="1" x14ac:dyDescent="0.3">
      <c r="B4" s="168" t="s">
        <v>14</v>
      </c>
      <c r="C4" s="117"/>
      <c r="H4" s="169" t="s">
        <v>146</v>
      </c>
      <c r="I4" s="169" t="s">
        <v>147</v>
      </c>
      <c r="J4" s="169" t="s">
        <v>148</v>
      </c>
      <c r="L4" s="169" t="s">
        <v>146</v>
      </c>
      <c r="M4" s="169" t="s">
        <v>147</v>
      </c>
      <c r="N4" s="169" t="s">
        <v>148</v>
      </c>
      <c r="P4" s="169" t="s">
        <v>149</v>
      </c>
      <c r="Q4" s="169" t="s">
        <v>150</v>
      </c>
      <c r="R4" s="169" t="s">
        <v>151</v>
      </c>
      <c r="T4" s="169" t="s">
        <v>146</v>
      </c>
      <c r="U4" s="169" t="s">
        <v>147</v>
      </c>
      <c r="V4" s="169" t="s">
        <v>148</v>
      </c>
    </row>
    <row r="5" spans="2:22" ht="15.75" customHeight="1" thickBot="1" x14ac:dyDescent="0.3">
      <c r="B5" s="152"/>
      <c r="C5" s="144" t="s">
        <v>51</v>
      </c>
      <c r="D5" s="140"/>
      <c r="E5" s="140"/>
      <c r="F5" s="140"/>
      <c r="H5" s="152"/>
      <c r="I5" s="152"/>
      <c r="J5" s="152"/>
      <c r="L5" s="152"/>
      <c r="M5" s="152"/>
      <c r="N5" s="152"/>
      <c r="P5" s="152"/>
      <c r="Q5" s="152"/>
      <c r="R5" s="152"/>
      <c r="T5" s="152"/>
      <c r="U5" s="152"/>
      <c r="V5" s="152"/>
    </row>
    <row r="6" spans="2:22" ht="24.75" customHeight="1" thickBot="1" x14ac:dyDescent="0.3">
      <c r="B6" s="156"/>
      <c r="C6" s="10" t="s">
        <v>49</v>
      </c>
      <c r="D6" s="47" t="s">
        <v>67</v>
      </c>
      <c r="E6" s="47" t="s">
        <v>68</v>
      </c>
      <c r="F6" s="47" t="s">
        <v>69</v>
      </c>
      <c r="H6" s="156"/>
      <c r="I6" s="156"/>
      <c r="J6" s="156"/>
      <c r="L6" s="156"/>
      <c r="M6" s="156"/>
      <c r="N6" s="156"/>
      <c r="P6" s="156"/>
      <c r="Q6" s="156"/>
      <c r="R6" s="156"/>
      <c r="T6" s="156"/>
      <c r="U6" s="156"/>
      <c r="V6" s="156"/>
    </row>
    <row r="7" spans="2:22" x14ac:dyDescent="0.25">
      <c r="B7" t="s">
        <v>18</v>
      </c>
      <c r="C7" s="44">
        <v>4319</v>
      </c>
      <c r="D7" s="44">
        <v>352</v>
      </c>
      <c r="E7" s="44">
        <v>694</v>
      </c>
      <c r="F7" s="44">
        <v>902</v>
      </c>
      <c r="H7" s="44">
        <v>34</v>
      </c>
      <c r="I7" s="44">
        <v>203</v>
      </c>
      <c r="J7" s="44">
        <v>617</v>
      </c>
      <c r="L7" s="44">
        <v>99</v>
      </c>
      <c r="M7" s="44">
        <v>368</v>
      </c>
      <c r="N7" s="44">
        <v>735</v>
      </c>
      <c r="P7" s="44">
        <v>20</v>
      </c>
      <c r="Q7" s="44">
        <v>4</v>
      </c>
      <c r="R7" s="44">
        <v>2</v>
      </c>
      <c r="T7" s="44">
        <f t="shared" ref="T7:V14" si="0">IF(L7+P7&gt;0, L7+P7, "NaN")</f>
        <v>119</v>
      </c>
      <c r="U7" s="44">
        <f t="shared" si="0"/>
        <v>372</v>
      </c>
      <c r="V7" s="44">
        <f t="shared" si="0"/>
        <v>737</v>
      </c>
    </row>
    <row r="8" spans="2:22" x14ac:dyDescent="0.25">
      <c r="B8" t="s">
        <v>19</v>
      </c>
      <c r="C8" s="44">
        <v>457</v>
      </c>
      <c r="D8" s="44">
        <v>457</v>
      </c>
      <c r="E8" s="44">
        <v>457</v>
      </c>
      <c r="F8" s="44">
        <v>457</v>
      </c>
      <c r="H8" s="44">
        <v>321</v>
      </c>
      <c r="I8" s="44">
        <v>431</v>
      </c>
      <c r="J8" s="44">
        <v>438</v>
      </c>
      <c r="L8" s="44">
        <v>390</v>
      </c>
      <c r="M8" s="44">
        <v>456</v>
      </c>
      <c r="N8" s="44">
        <v>457</v>
      </c>
      <c r="P8" s="44">
        <v>0</v>
      </c>
      <c r="Q8" s="44">
        <v>0</v>
      </c>
      <c r="R8" s="44">
        <v>0</v>
      </c>
      <c r="T8" s="44">
        <f t="shared" si="0"/>
        <v>390</v>
      </c>
      <c r="U8" s="44">
        <f t="shared" si="0"/>
        <v>456</v>
      </c>
      <c r="V8" s="44">
        <f t="shared" si="0"/>
        <v>457</v>
      </c>
    </row>
    <row r="9" spans="2:22" x14ac:dyDescent="0.25">
      <c r="B9" t="s">
        <v>20</v>
      </c>
      <c r="C9" s="44">
        <v>2790</v>
      </c>
      <c r="D9" s="44">
        <v>1673</v>
      </c>
      <c r="E9" s="44">
        <v>1959</v>
      </c>
      <c r="F9" s="44">
        <v>2386</v>
      </c>
      <c r="H9" s="44">
        <v>201</v>
      </c>
      <c r="I9" s="44">
        <v>899</v>
      </c>
      <c r="J9" s="44">
        <v>1628</v>
      </c>
      <c r="L9" s="44">
        <v>729</v>
      </c>
      <c r="M9" s="44">
        <v>1467</v>
      </c>
      <c r="N9" s="44">
        <v>2039</v>
      </c>
      <c r="P9" s="44">
        <v>46</v>
      </c>
      <c r="Q9" s="44">
        <v>26</v>
      </c>
      <c r="R9" s="44">
        <v>15</v>
      </c>
      <c r="T9" s="44">
        <f t="shared" si="0"/>
        <v>775</v>
      </c>
      <c r="U9" s="44">
        <f t="shared" si="0"/>
        <v>1493</v>
      </c>
      <c r="V9" s="44">
        <f t="shared" si="0"/>
        <v>2054</v>
      </c>
    </row>
    <row r="10" spans="2:22" x14ac:dyDescent="0.25">
      <c r="B10" t="s">
        <v>21</v>
      </c>
      <c r="C10" s="44">
        <v>1743</v>
      </c>
      <c r="D10" s="44">
        <v>779</v>
      </c>
      <c r="E10" s="44">
        <v>1369</v>
      </c>
      <c r="F10" s="44">
        <v>1743</v>
      </c>
      <c r="H10" s="44">
        <v>371</v>
      </c>
      <c r="I10" s="44">
        <v>1063</v>
      </c>
      <c r="J10" s="44">
        <v>1662</v>
      </c>
      <c r="L10" s="44">
        <v>591</v>
      </c>
      <c r="M10" s="44">
        <v>1258</v>
      </c>
      <c r="N10" s="44">
        <v>1743</v>
      </c>
      <c r="P10" s="44">
        <v>28</v>
      </c>
      <c r="Q10" s="44">
        <v>10</v>
      </c>
      <c r="R10" s="44">
        <v>0</v>
      </c>
      <c r="T10" s="44">
        <f t="shared" si="0"/>
        <v>619</v>
      </c>
      <c r="U10" s="44">
        <f t="shared" si="0"/>
        <v>1268</v>
      </c>
      <c r="V10" s="44">
        <f t="shared" si="0"/>
        <v>1743</v>
      </c>
    </row>
    <row r="11" spans="2:22" x14ac:dyDescent="0.25">
      <c r="B11" t="s">
        <v>22</v>
      </c>
      <c r="C11" s="44">
        <v>4166</v>
      </c>
      <c r="D11" s="44">
        <v>3636</v>
      </c>
      <c r="E11" s="44">
        <v>3758</v>
      </c>
      <c r="F11" s="44">
        <v>3895</v>
      </c>
      <c r="H11" s="44">
        <v>3259</v>
      </c>
      <c r="I11" s="44">
        <v>3393</v>
      </c>
      <c r="J11" s="44">
        <v>3552</v>
      </c>
      <c r="L11" s="44">
        <v>3579</v>
      </c>
      <c r="M11" s="44">
        <v>3699</v>
      </c>
      <c r="N11" s="44">
        <v>3862</v>
      </c>
      <c r="P11" s="44">
        <v>29</v>
      </c>
      <c r="Q11" s="44">
        <v>10</v>
      </c>
      <c r="R11" s="44">
        <v>2</v>
      </c>
      <c r="T11" s="44">
        <f t="shared" si="0"/>
        <v>3608</v>
      </c>
      <c r="U11" s="44">
        <f t="shared" si="0"/>
        <v>3709</v>
      </c>
      <c r="V11" s="44">
        <f t="shared" si="0"/>
        <v>3864</v>
      </c>
    </row>
    <row r="12" spans="2:22" x14ac:dyDescent="0.25">
      <c r="B12" t="s">
        <v>23</v>
      </c>
      <c r="C12" s="44">
        <v>1927</v>
      </c>
      <c r="D12" s="44">
        <v>737</v>
      </c>
      <c r="E12" s="44">
        <v>1438</v>
      </c>
      <c r="F12" s="44">
        <v>1683</v>
      </c>
      <c r="H12" s="44">
        <v>258</v>
      </c>
      <c r="I12" s="44">
        <v>1021</v>
      </c>
      <c r="J12" s="44">
        <v>1466</v>
      </c>
      <c r="L12" s="44">
        <v>519</v>
      </c>
      <c r="M12" s="44">
        <v>1258</v>
      </c>
      <c r="N12" s="44">
        <v>1590</v>
      </c>
      <c r="P12" s="44">
        <v>21</v>
      </c>
      <c r="Q12" s="44">
        <v>10</v>
      </c>
      <c r="R12" s="44">
        <v>2</v>
      </c>
      <c r="T12" s="44">
        <f t="shared" si="0"/>
        <v>540</v>
      </c>
      <c r="U12" s="44">
        <f t="shared" si="0"/>
        <v>1268</v>
      </c>
      <c r="V12" s="44">
        <f t="shared" si="0"/>
        <v>1592</v>
      </c>
    </row>
    <row r="13" spans="2:22" x14ac:dyDescent="0.25">
      <c r="B13" t="s">
        <v>24</v>
      </c>
      <c r="C13" s="44">
        <v>337</v>
      </c>
      <c r="D13" s="44">
        <v>141</v>
      </c>
      <c r="E13" s="44">
        <v>195</v>
      </c>
      <c r="F13" s="44">
        <v>313</v>
      </c>
      <c r="H13" s="44">
        <v>53</v>
      </c>
      <c r="I13" s="44">
        <v>94</v>
      </c>
      <c r="J13" s="44">
        <v>210</v>
      </c>
      <c r="L13" s="44">
        <v>94</v>
      </c>
      <c r="M13" s="44">
        <v>157</v>
      </c>
      <c r="N13" s="44">
        <v>285</v>
      </c>
      <c r="P13" s="44">
        <v>1</v>
      </c>
      <c r="Q13" s="44">
        <v>1</v>
      </c>
      <c r="R13" s="44">
        <v>0</v>
      </c>
      <c r="T13" s="44">
        <f t="shared" si="0"/>
        <v>95</v>
      </c>
      <c r="U13" s="44">
        <f t="shared" si="0"/>
        <v>158</v>
      </c>
      <c r="V13" s="44">
        <f t="shared" si="0"/>
        <v>285</v>
      </c>
    </row>
    <row r="14" spans="2:22" x14ac:dyDescent="0.25">
      <c r="B14" t="s">
        <v>25</v>
      </c>
      <c r="C14" s="44">
        <v>9519</v>
      </c>
      <c r="D14" s="44">
        <v>433</v>
      </c>
      <c r="E14" s="44">
        <v>1266</v>
      </c>
      <c r="F14" s="44">
        <v>2702</v>
      </c>
      <c r="H14" s="44">
        <v>91</v>
      </c>
      <c r="I14" s="44">
        <v>433</v>
      </c>
      <c r="J14" s="44">
        <v>1696</v>
      </c>
      <c r="L14" s="44">
        <v>180</v>
      </c>
      <c r="M14" s="44">
        <v>646</v>
      </c>
      <c r="N14" s="44">
        <v>2121</v>
      </c>
      <c r="P14" s="44">
        <v>722</v>
      </c>
      <c r="Q14" s="44">
        <v>676</v>
      </c>
      <c r="R14" s="44">
        <v>486</v>
      </c>
      <c r="T14" s="44">
        <f t="shared" si="0"/>
        <v>902</v>
      </c>
      <c r="U14" s="44">
        <f t="shared" si="0"/>
        <v>1322</v>
      </c>
      <c r="V14" s="44">
        <f t="shared" si="0"/>
        <v>2607</v>
      </c>
    </row>
    <row r="15" spans="2:22" x14ac:dyDescent="0.25">
      <c r="C15" s="44"/>
      <c r="D15" s="44"/>
      <c r="E15" s="44"/>
      <c r="F15" s="44"/>
      <c r="H15" s="44"/>
      <c r="I15" s="44"/>
      <c r="J15" s="44"/>
      <c r="L15" s="44"/>
      <c r="M15" s="44"/>
      <c r="N15" s="44"/>
      <c r="P15" s="44"/>
      <c r="Q15" s="44"/>
      <c r="R15" s="44"/>
      <c r="T15" s="44"/>
      <c r="U15" s="44"/>
      <c r="V15" s="44"/>
    </row>
    <row r="16" spans="2:22" x14ac:dyDescent="0.25">
      <c r="C16" s="44"/>
      <c r="D16" s="44"/>
      <c r="E16" s="44"/>
      <c r="F16" s="44"/>
      <c r="H16" s="44"/>
      <c r="I16" s="44"/>
      <c r="J16" s="44"/>
      <c r="L16" s="44"/>
      <c r="M16" s="44"/>
      <c r="N16" s="44"/>
      <c r="P16" s="44"/>
      <c r="Q16" s="44"/>
      <c r="R16" s="44"/>
      <c r="T16" s="44"/>
      <c r="U16" s="44"/>
      <c r="V16" s="44"/>
    </row>
    <row r="17" spans="2:22" x14ac:dyDescent="0.25">
      <c r="C17" s="44"/>
      <c r="D17" s="44"/>
      <c r="E17" s="44"/>
      <c r="F17" s="44"/>
      <c r="H17" s="44"/>
      <c r="I17" s="44"/>
      <c r="J17" s="44"/>
      <c r="L17" s="44"/>
      <c r="M17" s="44"/>
      <c r="N17" s="44"/>
      <c r="P17" s="44"/>
      <c r="Q17" s="44"/>
      <c r="R17" s="44"/>
      <c r="T17" s="44"/>
      <c r="U17" s="44"/>
      <c r="V17" s="44"/>
    </row>
    <row r="18" spans="2:22" x14ac:dyDescent="0.25">
      <c r="C18" s="44"/>
      <c r="D18" s="44"/>
      <c r="E18" s="44"/>
      <c r="F18" s="44"/>
      <c r="H18" s="44"/>
      <c r="I18" s="44"/>
      <c r="J18" s="44"/>
      <c r="L18" s="44"/>
      <c r="M18" s="44"/>
      <c r="N18" s="44"/>
      <c r="P18" s="44"/>
      <c r="Q18" s="44"/>
      <c r="R18" s="44"/>
      <c r="T18" s="44"/>
      <c r="U18" s="44"/>
      <c r="V18" s="44"/>
    </row>
    <row r="19" spans="2:22" x14ac:dyDescent="0.25">
      <c r="C19" s="44"/>
      <c r="D19" s="44"/>
      <c r="E19" s="44"/>
      <c r="F19" s="44"/>
      <c r="H19" s="44"/>
      <c r="I19" s="44"/>
      <c r="J19" s="44"/>
      <c r="L19" s="44"/>
      <c r="M19" s="44"/>
      <c r="N19" s="44"/>
      <c r="P19" s="44"/>
      <c r="Q19" s="44"/>
      <c r="R19" s="44"/>
      <c r="T19" s="44"/>
      <c r="U19" s="44"/>
      <c r="V19" s="44"/>
    </row>
    <row r="20" spans="2:22" x14ac:dyDescent="0.25">
      <c r="C20" s="44"/>
      <c r="D20" s="44"/>
      <c r="E20" s="44"/>
      <c r="F20" s="44"/>
      <c r="H20" s="44"/>
      <c r="I20" s="44"/>
      <c r="J20" s="44"/>
      <c r="L20" s="44"/>
      <c r="M20" s="44"/>
      <c r="N20" s="44"/>
      <c r="P20" s="44"/>
      <c r="Q20" s="44"/>
      <c r="R20" s="44"/>
      <c r="T20" s="44"/>
      <c r="U20" s="44"/>
      <c r="V20" s="44"/>
    </row>
    <row r="21" spans="2:22" x14ac:dyDescent="0.25">
      <c r="C21" s="44"/>
      <c r="D21" s="44"/>
      <c r="E21" s="44"/>
      <c r="F21" s="44"/>
      <c r="H21" s="44"/>
      <c r="I21" s="44"/>
      <c r="J21" s="44"/>
      <c r="L21" s="44"/>
      <c r="M21" s="44"/>
      <c r="N21" s="44"/>
      <c r="P21" s="44"/>
      <c r="Q21" s="44"/>
      <c r="R21" s="44"/>
      <c r="T21" s="44"/>
      <c r="U21" s="44"/>
      <c r="V21" s="44"/>
    </row>
    <row r="22" spans="2:22" x14ac:dyDescent="0.25">
      <c r="C22" s="44"/>
      <c r="D22" s="44"/>
      <c r="E22" s="44"/>
      <c r="F22" s="44"/>
      <c r="H22" s="44"/>
      <c r="I22" s="44"/>
      <c r="J22" s="44"/>
      <c r="L22" s="44"/>
      <c r="M22" s="44"/>
      <c r="N22" s="44"/>
      <c r="P22" s="44"/>
      <c r="Q22" s="44"/>
      <c r="R22" s="44"/>
      <c r="T22" s="44"/>
      <c r="U22" s="44"/>
      <c r="V22" s="44"/>
    </row>
    <row r="23" spans="2:22" x14ac:dyDescent="0.25">
      <c r="C23" s="44"/>
      <c r="D23" s="44"/>
      <c r="E23" s="44"/>
      <c r="F23" s="44"/>
      <c r="H23" s="44"/>
      <c r="I23" s="44"/>
      <c r="J23" s="44"/>
      <c r="L23" s="44"/>
      <c r="M23" s="44"/>
      <c r="N23" s="44"/>
      <c r="P23" s="44"/>
      <c r="Q23" s="44"/>
      <c r="R23" s="44"/>
      <c r="T23" s="44"/>
      <c r="U23" s="44"/>
      <c r="V23" s="44"/>
    </row>
    <row r="24" spans="2:22" x14ac:dyDescent="0.25">
      <c r="C24" s="44"/>
      <c r="D24" s="44"/>
      <c r="E24" s="44"/>
      <c r="F24" s="44"/>
      <c r="H24" s="44"/>
      <c r="I24" s="44"/>
      <c r="J24" s="44"/>
      <c r="L24" s="44"/>
      <c r="M24" s="44"/>
      <c r="N24" s="44"/>
      <c r="P24" s="44"/>
      <c r="Q24" s="44"/>
      <c r="R24" s="44"/>
      <c r="T24" s="44"/>
      <c r="U24" s="44"/>
      <c r="V24" s="44"/>
    </row>
    <row r="25" spans="2:22" ht="15.75" customHeight="1" thickBot="1" x14ac:dyDescent="0.3">
      <c r="C25" s="44"/>
      <c r="D25" s="44"/>
      <c r="E25" s="44"/>
      <c r="F25" s="44"/>
      <c r="H25" s="44"/>
      <c r="I25" s="44"/>
      <c r="J25" s="44"/>
      <c r="L25" s="44"/>
      <c r="M25" s="44"/>
      <c r="N25" s="44"/>
      <c r="P25" s="44"/>
      <c r="Q25" s="44"/>
      <c r="R25" s="44"/>
      <c r="T25" s="44"/>
      <c r="U25" s="44"/>
      <c r="V25" s="44"/>
    </row>
    <row r="26" spans="2:22" ht="15.75" customHeight="1" thickBot="1" x14ac:dyDescent="0.3">
      <c r="B26" s="80" t="s">
        <v>44</v>
      </c>
      <c r="C26" s="81">
        <f>SUM(C7:C25)</f>
        <v>25258</v>
      </c>
      <c r="D26" s="81">
        <f>SUM(D7:D25)</f>
        <v>8208</v>
      </c>
      <c r="E26" s="81">
        <f>SUM(E7:E25)</f>
        <v>11136</v>
      </c>
      <c r="F26" s="81">
        <f>SUM(F7:F25)</f>
        <v>14081</v>
      </c>
      <c r="H26" s="81">
        <f>SUM(H7:H25)</f>
        <v>4588</v>
      </c>
      <c r="I26" s="81">
        <f>SUM(I7:I25)</f>
        <v>7537</v>
      </c>
      <c r="J26" s="81">
        <f>SUM(J7:J25)</f>
        <v>11269</v>
      </c>
      <c r="L26" s="81">
        <f>SUM(L7:L25)</f>
        <v>6181</v>
      </c>
      <c r="M26" s="81">
        <f>SUM(M7:M25)</f>
        <v>9309</v>
      </c>
      <c r="N26" s="81">
        <f>SUM(N7:N25)</f>
        <v>12832</v>
      </c>
      <c r="P26" s="81">
        <f>SUM(P7:P25)</f>
        <v>867</v>
      </c>
      <c r="Q26" s="81">
        <f>SUM(Q7:Q25)</f>
        <v>737</v>
      </c>
      <c r="R26" s="81">
        <f>SUM(R7:R25)</f>
        <v>507</v>
      </c>
      <c r="T26" s="81">
        <f>SUM(T7:T25)</f>
        <v>7048</v>
      </c>
      <c r="U26" s="81">
        <f>SUM(U7:U25)</f>
        <v>10046</v>
      </c>
      <c r="V26" s="81">
        <f>SUM(V7:V25)</f>
        <v>13339</v>
      </c>
    </row>
    <row r="27" spans="2:22" x14ac:dyDescent="0.25">
      <c r="C27" s="44"/>
      <c r="D27" s="44"/>
      <c r="E27" s="44"/>
      <c r="F27" s="44"/>
      <c r="H27" s="44"/>
      <c r="I27" s="44"/>
      <c r="J27" s="44"/>
      <c r="L27" s="44"/>
      <c r="M27" s="44"/>
      <c r="N27" s="44"/>
      <c r="P27" s="44"/>
      <c r="Q27" s="44"/>
      <c r="R27" s="44"/>
    </row>
    <row r="28" spans="2:22" x14ac:dyDescent="0.25">
      <c r="C28" s="44"/>
      <c r="D28" s="44"/>
      <c r="E28" s="44"/>
      <c r="F28" s="44"/>
      <c r="H28" s="44"/>
      <c r="I28" s="44"/>
      <c r="J28" s="44"/>
      <c r="L28" s="44"/>
      <c r="M28" s="44"/>
      <c r="N28" s="44"/>
      <c r="P28" s="44"/>
      <c r="Q28" s="44"/>
      <c r="R28" s="44"/>
    </row>
    <row r="29" spans="2:22" x14ac:dyDescent="0.25">
      <c r="C29" s="44"/>
      <c r="D29" s="44"/>
      <c r="E29" s="44"/>
      <c r="F29" s="44"/>
      <c r="H29" s="44"/>
      <c r="I29" s="44"/>
      <c r="J29" s="44"/>
      <c r="L29" s="44"/>
      <c r="M29" s="44"/>
      <c r="N29" s="44"/>
      <c r="P29" s="44"/>
      <c r="Q29" s="44"/>
      <c r="R29" s="44"/>
    </row>
    <row r="30" spans="2:22" x14ac:dyDescent="0.25">
      <c r="C30" s="44"/>
      <c r="D30" s="44"/>
      <c r="E30" s="44"/>
      <c r="F30" s="44"/>
      <c r="H30" s="44"/>
      <c r="I30" s="44"/>
      <c r="J30" s="44"/>
      <c r="L30" s="44"/>
      <c r="M30" s="44"/>
      <c r="N30" s="44"/>
      <c r="P30" s="44"/>
      <c r="Q30" s="44"/>
      <c r="R30" s="44"/>
    </row>
    <row r="31" spans="2:22" x14ac:dyDescent="0.25">
      <c r="C31" s="44"/>
      <c r="D31" s="44"/>
      <c r="E31" s="44"/>
      <c r="F31" s="44"/>
      <c r="H31" s="44"/>
      <c r="I31" s="44"/>
      <c r="J31" s="44"/>
      <c r="L31" s="44"/>
      <c r="M31" s="44"/>
      <c r="N31" s="44"/>
      <c r="P31" s="44"/>
      <c r="Q31" s="44"/>
      <c r="R31" s="44"/>
    </row>
    <row r="32" spans="2:22" x14ac:dyDescent="0.25">
      <c r="C32" s="44"/>
      <c r="D32" s="44"/>
      <c r="E32" s="44"/>
      <c r="F32" s="44"/>
      <c r="H32" s="44"/>
      <c r="I32" s="44"/>
      <c r="J32" s="44"/>
      <c r="L32" s="44"/>
      <c r="M32" s="44"/>
      <c r="N32" s="44"/>
      <c r="P32" s="44"/>
      <c r="Q32" s="44"/>
      <c r="R32" s="44"/>
    </row>
    <row r="33" spans="3:18" x14ac:dyDescent="0.25">
      <c r="C33" s="44"/>
      <c r="D33" s="44"/>
      <c r="E33" s="44"/>
      <c r="F33" s="44"/>
      <c r="H33" s="44"/>
      <c r="I33" s="44"/>
      <c r="J33" s="44"/>
      <c r="L33" s="44"/>
      <c r="M33" s="44"/>
      <c r="N33" s="44"/>
      <c r="P33" s="44"/>
      <c r="Q33" s="44"/>
      <c r="R33" s="44"/>
    </row>
    <row r="34" spans="3:18" x14ac:dyDescent="0.25">
      <c r="C34" s="44"/>
      <c r="D34" s="44"/>
      <c r="E34" s="44"/>
      <c r="F34" s="44"/>
      <c r="H34" s="44"/>
      <c r="I34" s="44"/>
      <c r="J34" s="44"/>
      <c r="L34" s="44"/>
      <c r="M34" s="44"/>
      <c r="N34" s="44"/>
      <c r="P34" s="44"/>
      <c r="Q34" s="44"/>
      <c r="R34" s="44"/>
    </row>
  </sheetData>
  <mergeCells count="18">
    <mergeCell ref="B4:B6"/>
    <mergeCell ref="L4:L6"/>
    <mergeCell ref="M4:M6"/>
    <mergeCell ref="N4:N6"/>
    <mergeCell ref="C5:F5"/>
    <mergeCell ref="H4:H6"/>
    <mergeCell ref="I4:I6"/>
    <mergeCell ref="J4:J6"/>
    <mergeCell ref="L2:N3"/>
    <mergeCell ref="R4:R6"/>
    <mergeCell ref="P2:R3"/>
    <mergeCell ref="H2:J3"/>
    <mergeCell ref="T2:V3"/>
    <mergeCell ref="T4:T6"/>
    <mergeCell ref="U4:U6"/>
    <mergeCell ref="V4:V6"/>
    <mergeCell ref="P4:P6"/>
    <mergeCell ref="Q4:Q6"/>
  </mergeCells>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rgb="FFFFFF00"/>
  </sheetPr>
  <dimension ref="B1:AC27"/>
  <sheetViews>
    <sheetView workbookViewId="0"/>
  </sheetViews>
  <sheetFormatPr defaultRowHeight="15" x14ac:dyDescent="0.25"/>
  <cols>
    <col min="1" max="1" width="2.7109375" customWidth="1"/>
    <col min="2" max="2" width="14.7109375" customWidth="1"/>
    <col min="3" max="3" width="11.5703125" customWidth="1"/>
    <col min="7" max="7" width="1.85546875" customWidth="1"/>
    <col min="12" max="12" width="1.5703125" customWidth="1"/>
    <col min="17" max="17" width="1.5703125" customWidth="1"/>
    <col min="22" max="22" width="1.5703125" customWidth="1"/>
  </cols>
  <sheetData>
    <row r="1" spans="2:29" x14ac:dyDescent="0.25">
      <c r="B1" s="75" t="s">
        <v>152</v>
      </c>
    </row>
    <row r="2" spans="2:29" x14ac:dyDescent="0.25">
      <c r="B2" t="s">
        <v>153</v>
      </c>
      <c r="C2" t="s">
        <v>154</v>
      </c>
    </row>
    <row r="3" spans="2:29" ht="15.75" customHeight="1" thickBot="1" x14ac:dyDescent="0.3">
      <c r="B3" s="34"/>
      <c r="C3" s="34"/>
      <c r="D3" s="34"/>
      <c r="E3" s="34"/>
      <c r="F3" s="34"/>
      <c r="G3" s="34"/>
      <c r="H3" s="34"/>
      <c r="I3" s="34"/>
      <c r="J3" s="34"/>
      <c r="K3" s="34"/>
      <c r="L3" s="34"/>
      <c r="M3" s="34"/>
      <c r="N3" s="34"/>
      <c r="O3" s="34"/>
      <c r="P3" s="34"/>
      <c r="Q3" s="34"/>
      <c r="R3" s="34"/>
      <c r="S3" s="34"/>
      <c r="T3" s="34"/>
      <c r="U3" s="34"/>
      <c r="V3" s="34"/>
      <c r="W3" s="183" t="s">
        <v>155</v>
      </c>
      <c r="X3" s="140"/>
      <c r="Y3" s="140"/>
      <c r="Z3" s="140"/>
      <c r="AA3" s="140"/>
      <c r="AB3" s="140"/>
      <c r="AC3" s="140"/>
    </row>
    <row r="4" spans="2:29" ht="15.75" customHeight="1" thickBot="1" x14ac:dyDescent="0.3">
      <c r="C4" s="117"/>
      <c r="W4" s="182" t="s">
        <v>156</v>
      </c>
      <c r="X4" s="140"/>
      <c r="Y4" s="140"/>
      <c r="Z4" s="140"/>
      <c r="AA4" s="140"/>
      <c r="AB4" s="140"/>
      <c r="AC4" s="140"/>
    </row>
    <row r="5" spans="2:29" ht="26.25" customHeight="1" thickBot="1" x14ac:dyDescent="0.3">
      <c r="B5" s="56"/>
      <c r="C5" s="144" t="s">
        <v>51</v>
      </c>
      <c r="D5" s="140"/>
      <c r="E5" s="140"/>
      <c r="F5" s="140"/>
      <c r="G5" s="5"/>
      <c r="H5" s="144" t="s">
        <v>157</v>
      </c>
      <c r="I5" s="140"/>
      <c r="J5" s="140"/>
      <c r="K5" s="140"/>
      <c r="L5" s="5"/>
      <c r="M5" s="180" t="s">
        <v>158</v>
      </c>
      <c r="N5" s="140"/>
      <c r="O5" s="140"/>
      <c r="P5" s="140"/>
      <c r="Q5" s="5"/>
      <c r="R5" s="181" t="s">
        <v>156</v>
      </c>
      <c r="S5" s="140"/>
      <c r="T5" s="140"/>
      <c r="U5" s="140"/>
      <c r="V5" s="5"/>
      <c r="W5" s="139" t="s">
        <v>159</v>
      </c>
      <c r="X5" s="139" t="s">
        <v>41</v>
      </c>
      <c r="Y5" s="5" t="s">
        <v>42</v>
      </c>
      <c r="Z5" s="139" t="s">
        <v>160</v>
      </c>
      <c r="AA5" s="139" t="s">
        <v>161</v>
      </c>
      <c r="AB5" s="139" t="s">
        <v>162</v>
      </c>
      <c r="AC5" s="139" t="s">
        <v>163</v>
      </c>
    </row>
    <row r="6" spans="2:29" ht="39.75" customHeight="1" thickBot="1" x14ac:dyDescent="0.3">
      <c r="B6" s="53" t="s">
        <v>14</v>
      </c>
      <c r="C6" s="10" t="s">
        <v>49</v>
      </c>
      <c r="D6" s="47" t="s">
        <v>67</v>
      </c>
      <c r="E6" s="47" t="s">
        <v>68</v>
      </c>
      <c r="F6" s="47" t="s">
        <v>69</v>
      </c>
      <c r="G6" s="47"/>
      <c r="H6" s="10" t="s">
        <v>49</v>
      </c>
      <c r="I6" s="47" t="s">
        <v>67</v>
      </c>
      <c r="J6" s="47" t="s">
        <v>68</v>
      </c>
      <c r="K6" s="47" t="s">
        <v>69</v>
      </c>
      <c r="L6" s="47"/>
      <c r="M6" s="10" t="s">
        <v>49</v>
      </c>
      <c r="N6" s="47" t="s">
        <v>67</v>
      </c>
      <c r="O6" s="47" t="s">
        <v>68</v>
      </c>
      <c r="P6" s="47" t="s">
        <v>69</v>
      </c>
      <c r="Q6" s="47"/>
      <c r="R6" s="10" t="s">
        <v>49</v>
      </c>
      <c r="S6" s="47" t="s">
        <v>67</v>
      </c>
      <c r="T6" s="47" t="s">
        <v>68</v>
      </c>
      <c r="U6" s="47" t="s">
        <v>69</v>
      </c>
      <c r="V6" s="47"/>
      <c r="W6" s="140"/>
      <c r="X6" s="140"/>
      <c r="Y6" s="10" t="s">
        <v>46</v>
      </c>
      <c r="Z6" s="140"/>
      <c r="AA6" s="140"/>
      <c r="AB6" s="140"/>
      <c r="AC6" s="140"/>
    </row>
    <row r="7" spans="2:29" x14ac:dyDescent="0.25">
      <c r="B7" s="67" t="s">
        <v>18</v>
      </c>
      <c r="C7" s="68">
        <v>4319</v>
      </c>
      <c r="D7" s="44">
        <v>352</v>
      </c>
      <c r="E7" s="44">
        <v>694</v>
      </c>
      <c r="F7" s="44">
        <v>902</v>
      </c>
      <c r="H7" s="107">
        <v>2071.9022610000002</v>
      </c>
      <c r="I7" s="107">
        <v>398.943399</v>
      </c>
      <c r="J7" s="107">
        <v>789.12589000000003</v>
      </c>
      <c r="K7" s="107">
        <v>931.43737199999998</v>
      </c>
      <c r="L7" s="44"/>
      <c r="M7" s="107">
        <v>1525.653607</v>
      </c>
      <c r="N7" s="107">
        <v>355.17472800000002</v>
      </c>
      <c r="O7" s="107">
        <v>728.29442500000005</v>
      </c>
      <c r="P7" s="107">
        <v>863.9387835</v>
      </c>
      <c r="Q7" s="44"/>
      <c r="R7" s="107">
        <v>3597.5558679999999</v>
      </c>
      <c r="S7" s="107">
        <v>754.11812699999996</v>
      </c>
      <c r="T7" s="107">
        <v>1517.4203150000001</v>
      </c>
      <c r="U7" s="107">
        <v>1795.3761555000001</v>
      </c>
      <c r="V7" s="44"/>
      <c r="W7" s="107">
        <v>137.79580350000001</v>
      </c>
      <c r="X7" s="107">
        <v>163.65306150000001</v>
      </c>
      <c r="Y7" s="107">
        <v>116.78827800000001</v>
      </c>
      <c r="Z7" s="107">
        <v>712.88343650000002</v>
      </c>
      <c r="AA7" s="107">
        <v>201.39825450000001</v>
      </c>
      <c r="AB7" s="107">
        <v>345.26475950000003</v>
      </c>
      <c r="AC7" s="107">
        <v>117.592562</v>
      </c>
    </row>
    <row r="8" spans="2:29" x14ac:dyDescent="0.25">
      <c r="B8" s="67" t="s">
        <v>19</v>
      </c>
      <c r="C8" s="68">
        <v>457</v>
      </c>
      <c r="D8" s="44">
        <v>457</v>
      </c>
      <c r="E8" s="44">
        <v>457</v>
      </c>
      <c r="F8" s="44">
        <v>457</v>
      </c>
      <c r="H8" s="107">
        <v>124.125415</v>
      </c>
      <c r="I8" s="107">
        <v>124.125415</v>
      </c>
      <c r="J8" s="107">
        <v>124.125415</v>
      </c>
      <c r="K8" s="107">
        <v>124.125415</v>
      </c>
      <c r="L8" s="44"/>
      <c r="M8" s="107">
        <v>130.250416</v>
      </c>
      <c r="N8" s="107">
        <v>130.250416</v>
      </c>
      <c r="O8" s="107">
        <v>130.250416</v>
      </c>
      <c r="P8" s="107">
        <v>130.250416</v>
      </c>
      <c r="Q8" s="44"/>
      <c r="R8" s="107">
        <v>254.37583100000001</v>
      </c>
      <c r="S8" s="107">
        <v>254.37583100000001</v>
      </c>
      <c r="T8" s="107">
        <v>254.37583100000001</v>
      </c>
      <c r="U8" s="107">
        <v>254.37583100000001</v>
      </c>
      <c r="V8" s="44"/>
      <c r="W8" s="107">
        <v>54.915694500000001</v>
      </c>
      <c r="X8" s="107">
        <v>0</v>
      </c>
      <c r="Y8" s="107">
        <v>0</v>
      </c>
      <c r="Z8" s="107">
        <v>40.046937999999997</v>
      </c>
      <c r="AA8" s="107">
        <v>154.05327700000001</v>
      </c>
      <c r="AB8" s="107">
        <v>5.3599214999999996</v>
      </c>
      <c r="AC8" s="107">
        <v>0</v>
      </c>
    </row>
    <row r="9" spans="2:29" x14ac:dyDescent="0.25">
      <c r="B9" s="67" t="s">
        <v>20</v>
      </c>
      <c r="C9" s="68">
        <v>2790</v>
      </c>
      <c r="D9" s="44">
        <v>1673</v>
      </c>
      <c r="E9" s="44">
        <v>1959</v>
      </c>
      <c r="F9" s="44">
        <v>2386</v>
      </c>
      <c r="H9" s="107">
        <v>1104.667831</v>
      </c>
      <c r="I9" s="107">
        <v>650.43109800000002</v>
      </c>
      <c r="J9" s="107">
        <v>742.37016700000004</v>
      </c>
      <c r="K9" s="107">
        <v>899.42571499999997</v>
      </c>
      <c r="L9" s="44"/>
      <c r="M9" s="107">
        <v>949.39364550000005</v>
      </c>
      <c r="N9" s="107">
        <v>596.02448800000002</v>
      </c>
      <c r="O9" s="107">
        <v>663.05042800000001</v>
      </c>
      <c r="P9" s="107">
        <v>777.08066399999996</v>
      </c>
      <c r="Q9" s="44"/>
      <c r="R9" s="107">
        <v>2054.0614765</v>
      </c>
      <c r="S9" s="107">
        <v>1246.455586</v>
      </c>
      <c r="T9" s="107">
        <v>1405.420595</v>
      </c>
      <c r="U9" s="107">
        <v>1676.5063789999999</v>
      </c>
      <c r="V9" s="44"/>
      <c r="W9" s="107">
        <v>497.47470600000003</v>
      </c>
      <c r="X9" s="107">
        <v>122.731317</v>
      </c>
      <c r="Y9" s="107">
        <v>22.982112000000001</v>
      </c>
      <c r="Z9" s="107">
        <v>366.518306</v>
      </c>
      <c r="AA9" s="107">
        <v>372.00691449999999</v>
      </c>
      <c r="AB9" s="107">
        <v>258.19627350000002</v>
      </c>
      <c r="AC9" s="107">
        <v>36.59675</v>
      </c>
    </row>
    <row r="10" spans="2:29" x14ac:dyDescent="0.25">
      <c r="B10" s="67" t="s">
        <v>21</v>
      </c>
      <c r="C10" s="68">
        <v>1743</v>
      </c>
      <c r="D10" s="44">
        <v>779</v>
      </c>
      <c r="E10" s="44">
        <v>1369</v>
      </c>
      <c r="F10" s="44">
        <v>1743</v>
      </c>
      <c r="H10" s="107">
        <v>557.68266300000005</v>
      </c>
      <c r="I10" s="107">
        <v>244.94576599999999</v>
      </c>
      <c r="J10" s="107">
        <v>420.10166299999997</v>
      </c>
      <c r="K10" s="107">
        <v>557.68266300000005</v>
      </c>
      <c r="L10" s="44"/>
      <c r="M10" s="107">
        <v>335.71939800000001</v>
      </c>
      <c r="N10" s="107">
        <v>171.91415649999999</v>
      </c>
      <c r="O10" s="107">
        <v>264.8861905</v>
      </c>
      <c r="P10" s="107">
        <v>335.71939800000001</v>
      </c>
      <c r="Q10" s="44"/>
      <c r="R10" s="107">
        <v>893.402061</v>
      </c>
      <c r="S10" s="107">
        <v>416.85992249999998</v>
      </c>
      <c r="T10" s="107">
        <v>684.98785350000003</v>
      </c>
      <c r="U10" s="107">
        <v>893.402061</v>
      </c>
      <c r="V10" s="44"/>
      <c r="W10" s="107">
        <v>586.76890800000001</v>
      </c>
      <c r="X10" s="107">
        <v>26.230963500000001</v>
      </c>
      <c r="Y10" s="107">
        <v>60.270189000000002</v>
      </c>
      <c r="Z10" s="107">
        <v>128.6120545</v>
      </c>
      <c r="AA10" s="107">
        <v>53.9954185</v>
      </c>
      <c r="AB10" s="107">
        <v>29.150911499999999</v>
      </c>
      <c r="AC10" s="107">
        <v>8.3736160000000002</v>
      </c>
    </row>
    <row r="11" spans="2:29" x14ac:dyDescent="0.25">
      <c r="B11" s="67" t="s">
        <v>22</v>
      </c>
      <c r="C11" s="68">
        <v>4166</v>
      </c>
      <c r="D11" s="44">
        <v>3636</v>
      </c>
      <c r="E11" s="44">
        <v>3758</v>
      </c>
      <c r="F11" s="44">
        <v>3895</v>
      </c>
      <c r="H11" s="107">
        <v>1583.5746919999999</v>
      </c>
      <c r="I11" s="107">
        <v>1357.9854029999999</v>
      </c>
      <c r="J11" s="107">
        <v>1426.676211</v>
      </c>
      <c r="K11" s="107">
        <v>1486.407404</v>
      </c>
      <c r="L11" s="44"/>
      <c r="M11" s="107">
        <v>978.17103399999996</v>
      </c>
      <c r="N11" s="107">
        <v>848.28229799999997</v>
      </c>
      <c r="O11" s="107">
        <v>887.84387549999997</v>
      </c>
      <c r="P11" s="107">
        <v>929.04774499999996</v>
      </c>
      <c r="Q11" s="44"/>
      <c r="R11" s="107">
        <v>2561.7457260000001</v>
      </c>
      <c r="S11" s="107">
        <v>2206.2677010000002</v>
      </c>
      <c r="T11" s="107">
        <v>2314.5200865000002</v>
      </c>
      <c r="U11" s="107">
        <v>2415.4551489999999</v>
      </c>
      <c r="V11" s="44"/>
      <c r="W11" s="107">
        <v>876.35307599999999</v>
      </c>
      <c r="X11" s="107">
        <v>194.97979649999999</v>
      </c>
      <c r="Y11" s="107">
        <v>511.25002649999999</v>
      </c>
      <c r="Z11" s="107">
        <v>414.175408</v>
      </c>
      <c r="AA11" s="107">
        <v>89.988610499999993</v>
      </c>
      <c r="AB11" s="107">
        <v>144.7476715</v>
      </c>
      <c r="AC11" s="107">
        <v>183.96055999999999</v>
      </c>
    </row>
    <row r="12" spans="2:29" x14ac:dyDescent="0.25">
      <c r="B12" s="67" t="s">
        <v>23</v>
      </c>
      <c r="C12" s="68">
        <v>1927</v>
      </c>
      <c r="D12" s="44">
        <v>737</v>
      </c>
      <c r="E12" s="44">
        <v>1438</v>
      </c>
      <c r="F12" s="44">
        <v>1683</v>
      </c>
      <c r="H12" s="107">
        <v>654.12546999999995</v>
      </c>
      <c r="I12" s="107">
        <v>315.45325800000001</v>
      </c>
      <c r="J12" s="107">
        <v>493.19268299999999</v>
      </c>
      <c r="K12" s="107">
        <v>576.90128400000003</v>
      </c>
      <c r="L12" s="44"/>
      <c r="M12" s="107">
        <v>385.95779049999999</v>
      </c>
      <c r="N12" s="107">
        <v>198.70157549999999</v>
      </c>
      <c r="O12" s="107">
        <v>301.30654299999998</v>
      </c>
      <c r="P12" s="107">
        <v>346.4421595</v>
      </c>
      <c r="Q12" s="44"/>
      <c r="R12" s="107">
        <v>1040.0832605000001</v>
      </c>
      <c r="S12" s="107">
        <v>514.1548335</v>
      </c>
      <c r="T12" s="107">
        <v>794.49922600000002</v>
      </c>
      <c r="U12" s="107">
        <v>923.34344350000003</v>
      </c>
      <c r="V12" s="44"/>
      <c r="W12" s="107">
        <v>430.16188649999998</v>
      </c>
      <c r="X12" s="107">
        <v>46.352830500000003</v>
      </c>
      <c r="Y12" s="107">
        <v>228.30391499999999</v>
      </c>
      <c r="Z12" s="107">
        <v>130.182074</v>
      </c>
      <c r="AA12" s="107">
        <v>24.808253000000001</v>
      </c>
      <c r="AB12" s="107">
        <v>26.513968500000001</v>
      </c>
      <c r="AC12" s="107">
        <v>37.020516000000001</v>
      </c>
    </row>
    <row r="13" spans="2:29" x14ac:dyDescent="0.25">
      <c r="B13" s="67" t="s">
        <v>24</v>
      </c>
      <c r="C13" s="68">
        <v>337</v>
      </c>
      <c r="D13" s="44">
        <v>141</v>
      </c>
      <c r="E13" s="44">
        <v>195</v>
      </c>
      <c r="F13" s="44">
        <v>313</v>
      </c>
      <c r="H13" s="107">
        <v>83.531961999999993</v>
      </c>
      <c r="I13" s="107">
        <v>34.855725</v>
      </c>
      <c r="J13" s="107">
        <v>47.568434000000003</v>
      </c>
      <c r="K13" s="107">
        <v>74.618457000000006</v>
      </c>
      <c r="L13" s="44"/>
      <c r="M13" s="107">
        <v>46.415790000000001</v>
      </c>
      <c r="N13" s="107">
        <v>18.598981500000001</v>
      </c>
      <c r="O13" s="107">
        <v>25.494646500000002</v>
      </c>
      <c r="P13" s="107">
        <v>39.842232500000001</v>
      </c>
      <c r="Q13" s="44"/>
      <c r="R13" s="107">
        <v>129.94775200000001</v>
      </c>
      <c r="S13" s="107">
        <v>53.4547065</v>
      </c>
      <c r="T13" s="107">
        <v>73.063080499999998</v>
      </c>
      <c r="U13" s="107">
        <v>114.4606895</v>
      </c>
      <c r="V13" s="44"/>
      <c r="W13" s="107">
        <v>98.170416000000003</v>
      </c>
      <c r="X13" s="107">
        <v>4.6346879999999997</v>
      </c>
      <c r="Y13" s="107">
        <v>1.830786</v>
      </c>
      <c r="Z13" s="107">
        <v>1.088654</v>
      </c>
      <c r="AA13" s="107">
        <v>8.2241180000000007</v>
      </c>
      <c r="AB13" s="107">
        <v>0.51202749999999997</v>
      </c>
      <c r="AC13" s="107">
        <v>0</v>
      </c>
    </row>
    <row r="14" spans="2:29" x14ac:dyDescent="0.25">
      <c r="B14" s="67" t="s">
        <v>25</v>
      </c>
      <c r="C14" s="68">
        <v>9519</v>
      </c>
      <c r="D14" s="44">
        <v>433</v>
      </c>
      <c r="E14" s="44">
        <v>1266</v>
      </c>
      <c r="F14" s="44">
        <v>2702</v>
      </c>
      <c r="H14" s="107">
        <v>2565.565165</v>
      </c>
      <c r="I14" s="107">
        <v>120.49832600000001</v>
      </c>
      <c r="J14" s="107">
        <v>334.66004500000003</v>
      </c>
      <c r="K14" s="107">
        <v>870.66926699999999</v>
      </c>
      <c r="L14" s="44"/>
      <c r="M14" s="107">
        <v>2051.4135405000002</v>
      </c>
      <c r="N14" s="107">
        <v>98.5309235</v>
      </c>
      <c r="O14" s="107">
        <v>228.210218</v>
      </c>
      <c r="P14" s="107">
        <v>696.21774549999998</v>
      </c>
      <c r="Q14" s="44"/>
      <c r="R14" s="107">
        <v>4616.9787054999997</v>
      </c>
      <c r="S14" s="107">
        <v>219.02924949999999</v>
      </c>
      <c r="T14" s="107">
        <v>562.87026300000002</v>
      </c>
      <c r="U14" s="107">
        <v>1566.8870125000001</v>
      </c>
      <c r="V14" s="44"/>
      <c r="W14" s="107">
        <v>676.21207200000003</v>
      </c>
      <c r="X14" s="107">
        <v>1.0141184999999999</v>
      </c>
      <c r="Y14" s="107">
        <v>19.371781500000001</v>
      </c>
      <c r="Z14" s="107">
        <v>37.390881999999998</v>
      </c>
      <c r="AA14" s="107">
        <v>618.86915950000002</v>
      </c>
      <c r="AB14" s="107">
        <v>189.05651900000001</v>
      </c>
      <c r="AC14" s="107">
        <v>24.972480000000001</v>
      </c>
    </row>
    <row r="15" spans="2:29" x14ac:dyDescent="0.25">
      <c r="C15" s="44"/>
      <c r="D15" s="44"/>
      <c r="E15" s="44"/>
      <c r="F15" s="44"/>
      <c r="H15" s="107"/>
      <c r="I15" s="107"/>
      <c r="J15" s="107"/>
      <c r="K15" s="107"/>
      <c r="L15" s="44"/>
      <c r="M15" s="107"/>
      <c r="N15" s="107"/>
      <c r="O15" s="107"/>
      <c r="P15" s="107"/>
      <c r="Q15" s="44"/>
      <c r="R15" s="107"/>
      <c r="S15" s="107"/>
      <c r="T15" s="107"/>
      <c r="U15" s="107"/>
      <c r="V15" s="44"/>
      <c r="W15" s="107"/>
      <c r="X15" s="107"/>
      <c r="Y15" s="107"/>
      <c r="Z15" s="107"/>
      <c r="AA15" s="107"/>
      <c r="AB15" s="107"/>
      <c r="AC15" s="107"/>
    </row>
    <row r="16" spans="2:29" x14ac:dyDescent="0.25">
      <c r="C16" s="44"/>
      <c r="D16" s="44"/>
      <c r="E16" s="44"/>
      <c r="F16" s="44"/>
      <c r="H16" s="107"/>
      <c r="I16" s="107"/>
      <c r="J16" s="107"/>
      <c r="K16" s="107"/>
      <c r="L16" s="44"/>
      <c r="M16" s="107"/>
      <c r="N16" s="107"/>
      <c r="O16" s="107"/>
      <c r="P16" s="107"/>
      <c r="Q16" s="44"/>
      <c r="R16" s="107"/>
      <c r="S16" s="107"/>
      <c r="T16" s="107"/>
      <c r="U16" s="107"/>
      <c r="V16" s="44"/>
      <c r="W16" s="107"/>
      <c r="X16" s="107"/>
      <c r="Y16" s="107"/>
      <c r="Z16" s="107"/>
      <c r="AA16" s="107"/>
      <c r="AB16" s="107"/>
      <c r="AC16" s="107"/>
    </row>
    <row r="17" spans="2:29" x14ac:dyDescent="0.25">
      <c r="C17" s="44"/>
      <c r="D17" s="44"/>
      <c r="E17" s="44"/>
      <c r="F17" s="44"/>
      <c r="H17" s="107"/>
      <c r="I17" s="107"/>
      <c r="J17" s="107"/>
      <c r="K17" s="107"/>
      <c r="L17" s="44"/>
      <c r="M17" s="107"/>
      <c r="N17" s="107"/>
      <c r="O17" s="107"/>
      <c r="P17" s="107"/>
      <c r="Q17" s="44"/>
      <c r="R17" s="107"/>
      <c r="S17" s="107"/>
      <c r="T17" s="107"/>
      <c r="U17" s="107"/>
      <c r="V17" s="44"/>
      <c r="W17" s="107"/>
      <c r="X17" s="107"/>
      <c r="Y17" s="107"/>
      <c r="Z17" s="107"/>
      <c r="AA17" s="107"/>
      <c r="AB17" s="107"/>
      <c r="AC17" s="107"/>
    </row>
    <row r="18" spans="2:29" x14ac:dyDescent="0.25">
      <c r="C18" s="44"/>
      <c r="D18" s="44"/>
      <c r="E18" s="44"/>
      <c r="F18" s="44"/>
      <c r="H18" s="107"/>
      <c r="I18" s="107"/>
      <c r="J18" s="107"/>
      <c r="K18" s="107"/>
      <c r="L18" s="44"/>
      <c r="M18" s="107"/>
      <c r="N18" s="107"/>
      <c r="O18" s="107"/>
      <c r="P18" s="107"/>
      <c r="Q18" s="44"/>
      <c r="R18" s="107"/>
      <c r="S18" s="107"/>
      <c r="T18" s="107"/>
      <c r="U18" s="107"/>
      <c r="V18" s="44"/>
      <c r="W18" s="107"/>
      <c r="X18" s="107"/>
      <c r="Y18" s="107"/>
      <c r="Z18" s="107"/>
      <c r="AA18" s="107"/>
      <c r="AB18" s="107"/>
      <c r="AC18" s="107"/>
    </row>
    <row r="19" spans="2:29" x14ac:dyDescent="0.25">
      <c r="C19" s="44"/>
      <c r="D19" s="44"/>
      <c r="E19" s="44"/>
      <c r="F19" s="44"/>
      <c r="H19" s="107"/>
      <c r="I19" s="107"/>
      <c r="J19" s="107"/>
      <c r="K19" s="107"/>
      <c r="L19" s="44"/>
      <c r="M19" s="107"/>
      <c r="N19" s="107"/>
      <c r="O19" s="107"/>
      <c r="P19" s="107"/>
      <c r="Q19" s="44"/>
      <c r="R19" s="107"/>
      <c r="S19" s="107"/>
      <c r="T19" s="107"/>
      <c r="U19" s="107"/>
      <c r="V19" s="44"/>
      <c r="W19" s="107"/>
      <c r="X19" s="107"/>
      <c r="Y19" s="107"/>
      <c r="Z19" s="107"/>
      <c r="AA19" s="107"/>
      <c r="AB19" s="107"/>
      <c r="AC19" s="107"/>
    </row>
    <row r="20" spans="2:29" x14ac:dyDescent="0.25">
      <c r="C20" s="44"/>
      <c r="D20" s="44"/>
      <c r="E20" s="44"/>
      <c r="F20" s="44"/>
      <c r="H20" s="107"/>
      <c r="I20" s="107"/>
      <c r="J20" s="107"/>
      <c r="K20" s="107"/>
      <c r="L20" s="44"/>
      <c r="M20" s="107"/>
      <c r="N20" s="107"/>
      <c r="O20" s="107"/>
      <c r="P20" s="107"/>
      <c r="Q20" s="44"/>
      <c r="R20" s="107"/>
      <c r="S20" s="107"/>
      <c r="T20" s="107"/>
      <c r="U20" s="107"/>
      <c r="V20" s="44"/>
      <c r="W20" s="107"/>
      <c r="X20" s="107"/>
      <c r="Y20" s="107"/>
      <c r="Z20" s="107"/>
      <c r="AA20" s="107"/>
      <c r="AB20" s="107"/>
      <c r="AC20" s="107"/>
    </row>
    <row r="21" spans="2:29" x14ac:dyDescent="0.25">
      <c r="C21" s="44"/>
      <c r="D21" s="44"/>
      <c r="E21" s="44"/>
      <c r="F21" s="44"/>
      <c r="H21" s="107"/>
      <c r="I21" s="107"/>
      <c r="J21" s="107"/>
      <c r="K21" s="107"/>
      <c r="L21" s="44"/>
      <c r="M21" s="107"/>
      <c r="N21" s="107"/>
      <c r="O21" s="107"/>
      <c r="P21" s="107"/>
      <c r="Q21" s="44"/>
      <c r="R21" s="107"/>
      <c r="S21" s="107"/>
      <c r="T21" s="107"/>
      <c r="U21" s="107"/>
      <c r="V21" s="44"/>
      <c r="W21" s="107"/>
      <c r="X21" s="107"/>
      <c r="Y21" s="107"/>
      <c r="Z21" s="107"/>
      <c r="AA21" s="107"/>
      <c r="AB21" s="107"/>
      <c r="AC21" s="107"/>
    </row>
    <row r="22" spans="2:29" x14ac:dyDescent="0.25">
      <c r="C22" s="44"/>
      <c r="D22" s="44"/>
      <c r="E22" s="44"/>
      <c r="F22" s="44"/>
      <c r="H22" s="107"/>
      <c r="I22" s="107"/>
      <c r="J22" s="107"/>
      <c r="K22" s="107"/>
      <c r="L22" s="44"/>
      <c r="M22" s="107"/>
      <c r="N22" s="107"/>
      <c r="O22" s="107"/>
      <c r="P22" s="107"/>
      <c r="Q22" s="44"/>
      <c r="R22" s="107"/>
      <c r="S22" s="107"/>
      <c r="T22" s="107"/>
      <c r="U22" s="107"/>
      <c r="V22" s="44"/>
      <c r="W22" s="107"/>
      <c r="X22" s="107"/>
      <c r="Y22" s="107"/>
      <c r="Z22" s="107"/>
      <c r="AA22" s="107"/>
      <c r="AB22" s="107"/>
      <c r="AC22" s="107"/>
    </row>
    <row r="23" spans="2:29" x14ac:dyDescent="0.25">
      <c r="C23" s="44"/>
      <c r="D23" s="44"/>
      <c r="E23" s="44"/>
      <c r="F23" s="44"/>
      <c r="H23" s="107"/>
      <c r="I23" s="107"/>
      <c r="J23" s="107"/>
      <c r="K23" s="107"/>
      <c r="L23" s="44"/>
      <c r="M23" s="107"/>
      <c r="N23" s="107"/>
      <c r="O23" s="107"/>
      <c r="P23" s="107"/>
      <c r="Q23" s="44"/>
      <c r="R23" s="107"/>
      <c r="S23" s="107"/>
      <c r="T23" s="107"/>
      <c r="U23" s="107"/>
      <c r="V23" s="44"/>
      <c r="W23" s="107"/>
      <c r="X23" s="107"/>
      <c r="Y23" s="107"/>
      <c r="Z23" s="107"/>
      <c r="AA23" s="107"/>
      <c r="AB23" s="107"/>
      <c r="AC23" s="107"/>
    </row>
    <row r="24" spans="2:29" x14ac:dyDescent="0.25">
      <c r="C24" s="44"/>
      <c r="D24" s="44"/>
      <c r="E24" s="44"/>
      <c r="F24" s="44"/>
      <c r="H24" s="107"/>
      <c r="I24" s="107"/>
      <c r="J24" s="107"/>
      <c r="K24" s="107"/>
      <c r="L24" s="44"/>
      <c r="M24" s="107"/>
      <c r="N24" s="107"/>
      <c r="O24" s="107"/>
      <c r="P24" s="107"/>
      <c r="Q24" s="44"/>
      <c r="R24" s="107"/>
      <c r="S24" s="107"/>
      <c r="T24" s="107"/>
      <c r="U24" s="107"/>
      <c r="V24" s="44"/>
      <c r="W24" s="107"/>
      <c r="X24" s="107"/>
      <c r="Y24" s="107"/>
      <c r="Z24" s="107"/>
      <c r="AA24" s="107"/>
      <c r="AB24" s="107"/>
      <c r="AC24" s="107"/>
    </row>
    <row r="25" spans="2:29" x14ac:dyDescent="0.25">
      <c r="C25" s="44"/>
      <c r="D25" s="44"/>
      <c r="E25" s="44"/>
      <c r="F25" s="44"/>
      <c r="H25" s="107"/>
      <c r="I25" s="107"/>
      <c r="J25" s="107"/>
      <c r="K25" s="107"/>
      <c r="L25" s="44"/>
      <c r="M25" s="107"/>
      <c r="N25" s="107"/>
      <c r="O25" s="107"/>
      <c r="P25" s="107"/>
      <c r="Q25" s="44"/>
      <c r="R25" s="107"/>
      <c r="S25" s="107"/>
      <c r="T25" s="107"/>
      <c r="U25" s="107"/>
      <c r="V25" s="44"/>
      <c r="W25" s="107"/>
      <c r="X25" s="107"/>
      <c r="Y25" s="107"/>
      <c r="Z25" s="107"/>
      <c r="AA25" s="107"/>
      <c r="AB25" s="107"/>
      <c r="AC25" s="107"/>
    </row>
    <row r="26" spans="2:29" ht="15.75" customHeight="1" thickBot="1" x14ac:dyDescent="0.3">
      <c r="B26" s="69"/>
      <c r="C26" s="70"/>
      <c r="D26" s="55"/>
      <c r="E26" s="55"/>
      <c r="F26" s="55"/>
      <c r="H26" s="110"/>
      <c r="I26" s="110"/>
      <c r="J26" s="110"/>
      <c r="K26" s="110"/>
      <c r="M26" s="110"/>
      <c r="N26" s="110"/>
      <c r="O26" s="110"/>
      <c r="P26" s="110"/>
      <c r="R26" s="110"/>
      <c r="S26" s="110"/>
      <c r="T26" s="110"/>
      <c r="U26" s="110"/>
      <c r="W26" s="110"/>
      <c r="X26" s="110"/>
      <c r="Y26" s="110"/>
      <c r="Z26" s="110"/>
      <c r="AA26" s="110"/>
      <c r="AB26" s="110"/>
      <c r="AC26" s="110"/>
    </row>
    <row r="27" spans="2:29" ht="15.75" customHeight="1" thickBot="1" x14ac:dyDescent="0.3">
      <c r="B27" s="62" t="s">
        <v>26</v>
      </c>
      <c r="C27" s="63">
        <f>SUM(C7:C26)</f>
        <v>25258</v>
      </c>
      <c r="D27" s="63">
        <f>SUM(D7:D26)</f>
        <v>8208</v>
      </c>
      <c r="E27" s="63">
        <f>SUM(E7:E26)</f>
        <v>11136</v>
      </c>
      <c r="F27" s="63">
        <f>SUM(F7:F26)</f>
        <v>14081</v>
      </c>
      <c r="H27" s="63">
        <f>SUM(H7:H26)</f>
        <v>8745.175459</v>
      </c>
      <c r="I27" s="63">
        <f>SUM(I7:I26)</f>
        <v>3247.2383899999995</v>
      </c>
      <c r="J27" s="63">
        <f>SUM(J7:J26)</f>
        <v>4377.8205079999998</v>
      </c>
      <c r="K27" s="63">
        <f>SUM(K7:K26)</f>
        <v>5521.2675770000005</v>
      </c>
      <c r="M27" s="63">
        <f>SUM(M7:M26)</f>
        <v>6402.9752215000008</v>
      </c>
      <c r="N27" s="63">
        <f>SUM(N7:N26)</f>
        <v>2417.4775669999999</v>
      </c>
      <c r="O27" s="63">
        <f>SUM(O7:O26)</f>
        <v>3229.3367424999997</v>
      </c>
      <c r="P27" s="63">
        <f>SUM(P7:P26)</f>
        <v>4118.5391439999994</v>
      </c>
      <c r="R27" s="63">
        <f>SUM(R7:R26)</f>
        <v>15148.150680499999</v>
      </c>
      <c r="S27" s="63">
        <f>SUM(S7:S26)</f>
        <v>5664.7159569999994</v>
      </c>
      <c r="T27" s="63">
        <f>SUM(T7:T26)</f>
        <v>7607.1572504999995</v>
      </c>
      <c r="U27" s="63">
        <f>SUM(U7:U26)</f>
        <v>9639.806720999999</v>
      </c>
      <c r="W27" s="63">
        <f t="shared" ref="W27:AC27" si="0">SUM(W7:W26)</f>
        <v>3357.8525625000002</v>
      </c>
      <c r="X27" s="63">
        <f t="shared" si="0"/>
        <v>559.59677550000004</v>
      </c>
      <c r="Y27" s="63">
        <f t="shared" si="0"/>
        <v>960.79708800000003</v>
      </c>
      <c r="Z27" s="63">
        <f t="shared" si="0"/>
        <v>1830.897753</v>
      </c>
      <c r="AA27" s="63">
        <f t="shared" si="0"/>
        <v>1523.3440055000001</v>
      </c>
      <c r="AB27" s="63">
        <f t="shared" si="0"/>
        <v>998.80205250000006</v>
      </c>
      <c r="AC27" s="63">
        <f t="shared" si="0"/>
        <v>408.51648399999999</v>
      </c>
    </row>
  </sheetData>
  <mergeCells count="12">
    <mergeCell ref="AB5:AB6"/>
    <mergeCell ref="AC5:AC6"/>
    <mergeCell ref="W4:AC4"/>
    <mergeCell ref="W3:AC3"/>
    <mergeCell ref="W5:W6"/>
    <mergeCell ref="X5:X6"/>
    <mergeCell ref="AA5:AA6"/>
    <mergeCell ref="M5:P5"/>
    <mergeCell ref="H5:K5"/>
    <mergeCell ref="C5:F5"/>
    <mergeCell ref="R5:U5"/>
    <mergeCell ref="Z5:Z6"/>
  </mergeCells>
  <pageMargins left="0.7" right="0.7" top="0.75" bottom="0.75" header="0.3" footer="0.3"/>
  <pageSetup orientation="portrait"/>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rgb="FFFFFF00"/>
  </sheetPr>
  <dimension ref="B1:AA27"/>
  <sheetViews>
    <sheetView zoomScaleNormal="100" workbookViewId="0">
      <selection activeCell="Q7" sqref="Q7:S14"/>
    </sheetView>
  </sheetViews>
  <sheetFormatPr defaultRowHeight="15" x14ac:dyDescent="0.25"/>
  <cols>
    <col min="1" max="1" width="2.7109375" customWidth="1"/>
    <col min="2" max="2" width="14.7109375" customWidth="1"/>
    <col min="4" max="4" width="1.85546875" customWidth="1"/>
    <col min="5" max="5" width="16.42578125" customWidth="1"/>
    <col min="6" max="6" width="1.5703125" customWidth="1"/>
    <col min="7" max="7" width="14.42578125" customWidth="1"/>
    <col min="8" max="8" width="3" customWidth="1"/>
    <col min="12" max="12" width="3" customWidth="1"/>
    <col min="16" max="16" width="3" customWidth="1"/>
    <col min="20" max="20" width="2.28515625" customWidth="1"/>
    <col min="24" max="24" width="2.7109375" customWidth="1"/>
  </cols>
  <sheetData>
    <row r="1" spans="2:27" x14ac:dyDescent="0.25">
      <c r="B1" s="75" t="s">
        <v>152</v>
      </c>
    </row>
    <row r="3" spans="2:27" ht="15.75" customHeight="1" thickBot="1" x14ac:dyDescent="0.3">
      <c r="B3" s="34"/>
      <c r="C3" s="34"/>
      <c r="D3" s="34"/>
      <c r="E3" s="34"/>
      <c r="F3" s="34"/>
      <c r="G3" s="34"/>
      <c r="M3" s="34"/>
      <c r="N3" s="34"/>
      <c r="O3" s="34"/>
      <c r="Q3" s="34"/>
      <c r="R3" s="34"/>
      <c r="S3" s="34"/>
    </row>
    <row r="4" spans="2:27" ht="32.25" customHeight="1" x14ac:dyDescent="0.25">
      <c r="C4" s="187" t="s">
        <v>49</v>
      </c>
      <c r="D4" s="142"/>
      <c r="E4" s="142"/>
      <c r="F4" s="142"/>
      <c r="G4" s="142"/>
      <c r="M4" s="160" t="s">
        <v>164</v>
      </c>
      <c r="N4" s="152"/>
      <c r="O4" s="152"/>
      <c r="Q4" s="186" t="s">
        <v>165</v>
      </c>
      <c r="R4" s="152"/>
      <c r="S4" s="152"/>
      <c r="U4" s="184" t="s">
        <v>190</v>
      </c>
      <c r="V4" s="152"/>
      <c r="W4" s="152"/>
    </row>
    <row r="5" spans="2:27" ht="68.25" customHeight="1" thickBot="1" x14ac:dyDescent="0.3">
      <c r="B5" s="56"/>
      <c r="C5" s="144" t="s">
        <v>51</v>
      </c>
      <c r="D5" s="5"/>
      <c r="E5" s="144" t="s">
        <v>166</v>
      </c>
      <c r="F5" s="5"/>
      <c r="G5" s="155" t="s">
        <v>167</v>
      </c>
      <c r="H5" s="106"/>
      <c r="I5" s="159" t="s">
        <v>168</v>
      </c>
      <c r="J5" s="140"/>
      <c r="K5" s="140"/>
      <c r="L5" s="106"/>
      <c r="M5" s="161" t="s">
        <v>55</v>
      </c>
      <c r="N5" s="140"/>
      <c r="O5" s="140"/>
      <c r="Q5" s="157" t="s">
        <v>169</v>
      </c>
      <c r="R5" s="140"/>
      <c r="S5" s="140"/>
      <c r="U5" s="185" t="s">
        <v>191</v>
      </c>
      <c r="V5" s="140"/>
      <c r="W5" s="140"/>
      <c r="Y5" s="157" t="s">
        <v>197</v>
      </c>
      <c r="Z5" s="140"/>
      <c r="AA5" s="140"/>
    </row>
    <row r="6" spans="2:27" ht="15.75" customHeight="1" thickBot="1" x14ac:dyDescent="0.3">
      <c r="B6" s="53" t="s">
        <v>14</v>
      </c>
      <c r="C6" s="140"/>
      <c r="D6" s="47"/>
      <c r="E6" s="140"/>
      <c r="F6" s="47"/>
      <c r="G6" s="156"/>
      <c r="H6" s="105"/>
      <c r="I6" s="47" t="s">
        <v>67</v>
      </c>
      <c r="J6" s="47" t="s">
        <v>68</v>
      </c>
      <c r="K6" s="47" t="s">
        <v>69</v>
      </c>
      <c r="L6" s="105"/>
      <c r="M6" s="47" t="s">
        <v>67</v>
      </c>
      <c r="N6" s="47" t="s">
        <v>68</v>
      </c>
      <c r="O6" s="47" t="s">
        <v>69</v>
      </c>
      <c r="Q6" s="47" t="s">
        <v>67</v>
      </c>
      <c r="R6" s="47" t="s">
        <v>68</v>
      </c>
      <c r="S6" s="47" t="s">
        <v>69</v>
      </c>
      <c r="U6" s="47" t="s">
        <v>67</v>
      </c>
      <c r="V6" s="47" t="s">
        <v>68</v>
      </c>
      <c r="W6" s="47" t="s">
        <v>69</v>
      </c>
      <c r="Y6" s="47" t="s">
        <v>67</v>
      </c>
      <c r="Z6" s="47" t="s">
        <v>68</v>
      </c>
      <c r="AA6" s="47" t="s">
        <v>69</v>
      </c>
    </row>
    <row r="7" spans="2:27" x14ac:dyDescent="0.25">
      <c r="B7" s="67" t="s">
        <v>18</v>
      </c>
      <c r="C7" s="68">
        <v>4319</v>
      </c>
      <c r="E7" s="107">
        <v>1525.653607</v>
      </c>
      <c r="F7" s="44"/>
      <c r="G7" s="107">
        <v>349.64656687706099</v>
      </c>
      <c r="H7" s="44"/>
      <c r="I7" s="108">
        <v>160.96878050000001</v>
      </c>
      <c r="J7" s="108">
        <v>387.7787945</v>
      </c>
      <c r="K7" s="108">
        <v>738.332312</v>
      </c>
      <c r="L7" s="44"/>
      <c r="M7" s="107">
        <v>231.2714395849224</v>
      </c>
      <c r="N7" s="107">
        <v>135.42670111902899</v>
      </c>
      <c r="O7" s="107">
        <v>102.5195554107631</v>
      </c>
      <c r="P7" s="108"/>
      <c r="Q7" s="107">
        <f t="shared" ref="Q7:Q14" si="0">IF(I7+M7&gt;0, I7+M7, "NaN")</f>
        <v>392.24022008492238</v>
      </c>
      <c r="R7" s="107">
        <f t="shared" ref="R7:R14" si="1">IF(J7+N7&gt;0, J7+N7, "NaN")</f>
        <v>523.20549561902897</v>
      </c>
      <c r="S7" s="107">
        <f t="shared" ref="S7:S14" si="2">IF(K7+O7&gt;0, K7+O7, "NaN")</f>
        <v>840.85186741076313</v>
      </c>
      <c r="U7" s="108">
        <v>46.131648031237503</v>
      </c>
      <c r="V7" s="108">
        <v>177.50062077833371</v>
      </c>
      <c r="W7" s="108">
        <v>494.31821489585383</v>
      </c>
      <c r="Y7" s="107">
        <f>'Table3-4'!AQ7+'Content Loss'!Q7</f>
        <v>876.27021608492237</v>
      </c>
      <c r="Z7" s="107">
        <f>'Table3-4'!AR7+'Content Loss'!R7</f>
        <v>1160.2903806190288</v>
      </c>
      <c r="AA7" s="107">
        <f>'Table3-4'!AS7+'Content Loss'!S7</f>
        <v>1810.1506624107633</v>
      </c>
    </row>
    <row r="8" spans="2:27" x14ac:dyDescent="0.25">
      <c r="B8" s="67" t="s">
        <v>19</v>
      </c>
      <c r="C8" s="68">
        <v>457</v>
      </c>
      <c r="E8" s="107">
        <v>130.250416</v>
      </c>
      <c r="F8" s="44"/>
      <c r="G8" s="107">
        <v>28.584453452597479</v>
      </c>
      <c r="H8" s="44"/>
      <c r="I8" s="108">
        <v>93.364814499999994</v>
      </c>
      <c r="J8" s="108">
        <v>125.833206</v>
      </c>
      <c r="K8" s="108">
        <v>130.1860385</v>
      </c>
      <c r="L8" s="44"/>
      <c r="M8" s="107">
        <v>0</v>
      </c>
      <c r="N8" s="107">
        <v>0</v>
      </c>
      <c r="O8" s="107">
        <v>0</v>
      </c>
      <c r="P8" s="108"/>
      <c r="Q8" s="107">
        <f t="shared" si="0"/>
        <v>93.364814499999994</v>
      </c>
      <c r="R8" s="107">
        <f t="shared" si="1"/>
        <v>125.833206</v>
      </c>
      <c r="S8" s="107">
        <f t="shared" si="2"/>
        <v>130.1860385</v>
      </c>
      <c r="U8" s="108">
        <v>64.780361047402522</v>
      </c>
      <c r="V8" s="108">
        <v>97.248752547402532</v>
      </c>
      <c r="W8" s="108">
        <v>101.60158504740249</v>
      </c>
      <c r="Y8" s="107">
        <f>'Table3-4'!AQ8+'Content Loss'!Q8</f>
        <v>185.19615949999999</v>
      </c>
      <c r="Z8" s="107">
        <f>'Table3-4'!AR8+'Content Loss'!R8</f>
        <v>245.93694199999999</v>
      </c>
      <c r="AA8" s="107">
        <f>'Table3-4'!AS8+'Content Loss'!S8</f>
        <v>254.25113149999999</v>
      </c>
    </row>
    <row r="9" spans="2:27" x14ac:dyDescent="0.25">
      <c r="B9" s="67" t="s">
        <v>20</v>
      </c>
      <c r="C9" s="68">
        <v>2790</v>
      </c>
      <c r="E9" s="107">
        <v>949.39364550000005</v>
      </c>
      <c r="F9" s="44"/>
      <c r="G9" s="107">
        <v>326.41961393536661</v>
      </c>
      <c r="H9" s="44"/>
      <c r="I9" s="108">
        <v>323.48775799999999</v>
      </c>
      <c r="J9" s="108">
        <v>489.34044999999998</v>
      </c>
      <c r="K9" s="108">
        <v>702.6074605</v>
      </c>
      <c r="L9" s="44"/>
      <c r="M9" s="107">
        <v>84.86184787706847</v>
      </c>
      <c r="N9" s="107">
        <v>69.22828860025156</v>
      </c>
      <c r="O9" s="107">
        <v>39.675184661225522</v>
      </c>
      <c r="P9" s="108"/>
      <c r="Q9" s="107">
        <f t="shared" si="0"/>
        <v>408.34960587706848</v>
      </c>
      <c r="R9" s="107">
        <f t="shared" si="1"/>
        <v>558.56873860025155</v>
      </c>
      <c r="S9" s="107">
        <f t="shared" si="2"/>
        <v>742.28264516122556</v>
      </c>
      <c r="U9" s="108">
        <v>84.448602827649481</v>
      </c>
      <c r="V9" s="108">
        <v>232.59438270135769</v>
      </c>
      <c r="W9" s="108">
        <v>416.3025006538889</v>
      </c>
      <c r="Y9" s="107">
        <f>'Table3-4'!AQ9+'Content Loss'!Q9</f>
        <v>854.91842787706855</v>
      </c>
      <c r="Z9" s="107">
        <f>'Table3-4'!AR9+'Content Loss'!R9</f>
        <v>1179.6815156002517</v>
      </c>
      <c r="AA9" s="107">
        <f>'Table3-4'!AS9+'Content Loss'!S9</f>
        <v>1588.2781561612255</v>
      </c>
    </row>
    <row r="10" spans="2:27" x14ac:dyDescent="0.25">
      <c r="B10" s="67" t="s">
        <v>21</v>
      </c>
      <c r="C10" s="68">
        <v>1743</v>
      </c>
      <c r="E10" s="107">
        <v>335.71939800000001</v>
      </c>
      <c r="F10" s="44"/>
      <c r="G10" s="107">
        <v>139.67593155803559</v>
      </c>
      <c r="H10" s="44"/>
      <c r="I10" s="108">
        <v>135.86350999999999</v>
      </c>
      <c r="J10" s="108">
        <v>242.92991699999999</v>
      </c>
      <c r="K10" s="108">
        <v>335.30156649999998</v>
      </c>
      <c r="L10" s="44"/>
      <c r="M10" s="107">
        <v>61.362228353632659</v>
      </c>
      <c r="N10" s="107">
        <v>27.45455933823326</v>
      </c>
      <c r="O10" s="107">
        <v>0</v>
      </c>
      <c r="P10" s="108"/>
      <c r="Q10" s="107">
        <f t="shared" si="0"/>
        <v>197.22573835363266</v>
      </c>
      <c r="R10" s="107">
        <f t="shared" si="1"/>
        <v>270.38447633823324</v>
      </c>
      <c r="S10" s="107">
        <f t="shared" si="2"/>
        <v>335.30156649999998</v>
      </c>
      <c r="U10" s="108">
        <v>58.454264404024087</v>
      </c>
      <c r="V10" s="108">
        <v>131.3657837719262</v>
      </c>
      <c r="W10" s="108">
        <v>195.62563494196451</v>
      </c>
      <c r="Y10" s="107">
        <f>'Table3-4'!AQ10+'Content Loss'!Q10</f>
        <v>501.43212635363267</v>
      </c>
      <c r="Z10" s="107">
        <f>'Table3-4'!AR10+'Content Loss'!R10</f>
        <v>701.71057533823318</v>
      </c>
      <c r="AA10" s="107">
        <f>'Table3-4'!AS10+'Content Loss'!S10</f>
        <v>892.15445350000005</v>
      </c>
    </row>
    <row r="11" spans="2:27" x14ac:dyDescent="0.25">
      <c r="B11" s="67" t="s">
        <v>22</v>
      </c>
      <c r="C11" s="68">
        <v>4166</v>
      </c>
      <c r="E11" s="107">
        <v>978.17103399999996</v>
      </c>
      <c r="F11" s="44"/>
      <c r="G11" s="107">
        <v>367.08363774070818</v>
      </c>
      <c r="H11" s="44"/>
      <c r="I11" s="108">
        <v>799.10249850000002</v>
      </c>
      <c r="J11" s="108">
        <v>867.897111</v>
      </c>
      <c r="K11" s="108">
        <v>922.89876800000002</v>
      </c>
      <c r="L11" s="44"/>
      <c r="M11" s="107">
        <v>27.55645024914676</v>
      </c>
      <c r="N11" s="107">
        <v>11.34578388892618</v>
      </c>
      <c r="O11" s="107">
        <v>6.3335734217007236</v>
      </c>
      <c r="P11" s="108"/>
      <c r="Q11" s="107">
        <f t="shared" si="0"/>
        <v>826.65894874914682</v>
      </c>
      <c r="R11" s="107">
        <f t="shared" si="1"/>
        <v>879.24289488892623</v>
      </c>
      <c r="S11" s="107">
        <f t="shared" si="2"/>
        <v>929.23234142170077</v>
      </c>
      <c r="U11" s="108">
        <v>459.96740640596181</v>
      </c>
      <c r="V11" s="108">
        <v>512.30318350354014</v>
      </c>
      <c r="W11" s="108">
        <v>562.18707660783093</v>
      </c>
      <c r="Y11" s="107">
        <f>'Table3-4'!AQ11+'Content Loss'!Q11</f>
        <v>2140.9146907491468</v>
      </c>
      <c r="Z11" s="107">
        <f>'Table3-4'!AR11+'Content Loss'!R11</f>
        <v>2288.5452998889259</v>
      </c>
      <c r="AA11" s="107">
        <f>'Table3-4'!AS11+'Content Loss'!S11</f>
        <v>2416.3935984217005</v>
      </c>
    </row>
    <row r="12" spans="2:27" x14ac:dyDescent="0.25">
      <c r="B12" s="67" t="s">
        <v>23</v>
      </c>
      <c r="C12" s="68">
        <v>1927</v>
      </c>
      <c r="E12" s="107">
        <v>385.95779049999999</v>
      </c>
      <c r="F12" s="44"/>
      <c r="G12" s="107">
        <v>136.62715334138551</v>
      </c>
      <c r="H12" s="44"/>
      <c r="I12" s="108">
        <v>152.29109500000001</v>
      </c>
      <c r="J12" s="108">
        <v>266.51220499999999</v>
      </c>
      <c r="K12" s="108">
        <v>327.72082849999998</v>
      </c>
      <c r="L12" s="44"/>
      <c r="M12" s="107">
        <v>53.145199448291848</v>
      </c>
      <c r="N12" s="107">
        <v>22.333846496847709</v>
      </c>
      <c r="O12" s="107">
        <v>8.6940555379850686</v>
      </c>
      <c r="P12" s="108"/>
      <c r="Q12" s="107">
        <f t="shared" si="0"/>
        <v>205.43629444829185</v>
      </c>
      <c r="R12" s="107">
        <f t="shared" si="1"/>
        <v>288.84605149684768</v>
      </c>
      <c r="S12" s="107">
        <f t="shared" si="2"/>
        <v>336.41488403798508</v>
      </c>
      <c r="U12" s="108">
        <v>69.668323830234456</v>
      </c>
      <c r="V12" s="108">
        <v>153.0237279220616</v>
      </c>
      <c r="W12" s="108">
        <v>200.40160906965079</v>
      </c>
      <c r="Y12" s="107">
        <f>'Table3-4'!AQ12+'Content Loss'!Q12</f>
        <v>539.19396944829191</v>
      </c>
      <c r="Z12" s="107">
        <f>'Table3-4'!AR12+'Content Loss'!R12</f>
        <v>767.88216449684774</v>
      </c>
      <c r="AA12" s="107">
        <f>'Table3-4'!AS12+'Content Loss'!S12</f>
        <v>897.40709703798507</v>
      </c>
    </row>
    <row r="13" spans="2:27" x14ac:dyDescent="0.25">
      <c r="B13" s="67" t="s">
        <v>24</v>
      </c>
      <c r="C13" s="68">
        <v>337</v>
      </c>
      <c r="E13" s="107">
        <v>46.415790000000001</v>
      </c>
      <c r="F13" s="44"/>
      <c r="G13" s="107">
        <v>14.91209668279218</v>
      </c>
      <c r="H13" s="44"/>
      <c r="I13" s="108">
        <v>11.903522499999999</v>
      </c>
      <c r="J13" s="108">
        <v>19.294063000000001</v>
      </c>
      <c r="K13" s="108">
        <v>34.712584</v>
      </c>
      <c r="L13" s="44"/>
      <c r="M13" s="107">
        <v>8.4895009533823735</v>
      </c>
      <c r="N13" s="107">
        <v>6.0399455472808166</v>
      </c>
      <c r="O13" s="107">
        <v>1.2411051162613289</v>
      </c>
      <c r="P13" s="108"/>
      <c r="Q13" s="107">
        <f t="shared" si="0"/>
        <v>20.393023453382373</v>
      </c>
      <c r="R13" s="107">
        <f t="shared" si="1"/>
        <v>25.334008547280817</v>
      </c>
      <c r="S13" s="107">
        <f t="shared" si="2"/>
        <v>35.95368911626133</v>
      </c>
      <c r="U13" s="108">
        <v>5.7676566822707613</v>
      </c>
      <c r="V13" s="108">
        <v>10.65552494590527</v>
      </c>
      <c r="W13" s="108">
        <v>21.145047450325372</v>
      </c>
      <c r="Y13" s="107">
        <f>'Table3-4'!AQ13+'Content Loss'!Q13</f>
        <v>57.996903453382373</v>
      </c>
      <c r="Z13" s="107">
        <f>'Table3-4'!AR13+'Content Loss'!R13</f>
        <v>72.160865547280821</v>
      </c>
      <c r="AA13" s="107">
        <f>'Table3-4'!AS13+'Content Loss'!S13</f>
        <v>102.72640911626134</v>
      </c>
    </row>
    <row r="14" spans="2:27" x14ac:dyDescent="0.25">
      <c r="B14" s="67" t="s">
        <v>25</v>
      </c>
      <c r="C14" s="68">
        <v>9519</v>
      </c>
      <c r="E14" s="107">
        <v>2051.4135405000002</v>
      </c>
      <c r="F14" s="44"/>
      <c r="G14" s="107">
        <v>452.83094269169021</v>
      </c>
      <c r="H14" s="44"/>
      <c r="I14" s="108">
        <v>45.623609000000002</v>
      </c>
      <c r="J14" s="108">
        <v>136.29406599999999</v>
      </c>
      <c r="K14" s="108">
        <v>435.2964925</v>
      </c>
      <c r="L14" s="44"/>
      <c r="M14" s="107">
        <v>427.77605218828239</v>
      </c>
      <c r="N14" s="107">
        <v>393.71501776755508</v>
      </c>
      <c r="O14" s="107">
        <v>237.6986381308412</v>
      </c>
      <c r="P14" s="108"/>
      <c r="Q14" s="107">
        <f t="shared" si="0"/>
        <v>473.39966118828238</v>
      </c>
      <c r="R14" s="107">
        <f t="shared" si="1"/>
        <v>530.00908376755501</v>
      </c>
      <c r="S14" s="107">
        <f t="shared" si="2"/>
        <v>672.99513063084123</v>
      </c>
      <c r="U14" s="108">
        <v>21.351939597924531</v>
      </c>
      <c r="V14" s="108">
        <v>80.269095160849005</v>
      </c>
      <c r="W14" s="108">
        <v>248.225728017444</v>
      </c>
      <c r="Y14" s="107">
        <f>'Table3-4'!AQ14+'Content Loss'!Q14</f>
        <v>1068.3848601882823</v>
      </c>
      <c r="Z14" s="107">
        <f>'Table3-4'!AR14+'Content Loss'!R14</f>
        <v>1216.519155767555</v>
      </c>
      <c r="AA14" s="107">
        <f>'Table3-4'!AS14+'Content Loss'!S14</f>
        <v>1613.1970086308413</v>
      </c>
    </row>
    <row r="15" spans="2:27" x14ac:dyDescent="0.25">
      <c r="C15" s="44"/>
      <c r="E15" s="107"/>
      <c r="F15" s="44"/>
      <c r="G15" s="107"/>
      <c r="H15" s="44"/>
      <c r="I15" s="108"/>
      <c r="J15" s="108"/>
      <c r="K15" s="108"/>
      <c r="L15" s="44"/>
      <c r="M15" s="107"/>
      <c r="N15" s="107"/>
      <c r="O15" s="107"/>
      <c r="P15" s="108"/>
      <c r="Q15" s="107"/>
      <c r="R15" s="107"/>
      <c r="S15" s="107"/>
      <c r="U15" s="108"/>
      <c r="V15" s="108"/>
      <c r="W15" s="108"/>
    </row>
    <row r="16" spans="2:27" x14ac:dyDescent="0.25">
      <c r="C16" s="44"/>
      <c r="E16" s="107"/>
      <c r="F16" s="44"/>
      <c r="G16" s="107"/>
      <c r="H16" s="44"/>
      <c r="I16" s="108"/>
      <c r="J16" s="108"/>
      <c r="K16" s="108"/>
      <c r="L16" s="44"/>
      <c r="M16" s="107"/>
      <c r="N16" s="107"/>
      <c r="O16" s="107"/>
      <c r="P16" s="108"/>
      <c r="Q16" s="107"/>
      <c r="R16" s="107"/>
      <c r="S16" s="107"/>
      <c r="U16" s="108"/>
      <c r="V16" s="108"/>
      <c r="W16" s="108"/>
    </row>
    <row r="17" spans="2:23" x14ac:dyDescent="0.25">
      <c r="C17" s="44"/>
      <c r="E17" s="107"/>
      <c r="F17" s="44"/>
      <c r="G17" s="107"/>
      <c r="H17" s="44"/>
      <c r="I17" s="108"/>
      <c r="J17" s="108"/>
      <c r="K17" s="108"/>
      <c r="L17" s="44"/>
      <c r="M17" s="107"/>
      <c r="N17" s="107"/>
      <c r="O17" s="107"/>
      <c r="P17" s="108"/>
      <c r="Q17" s="107"/>
      <c r="R17" s="107"/>
      <c r="S17" s="107"/>
      <c r="U17" s="108"/>
      <c r="V17" s="108"/>
      <c r="W17" s="108"/>
    </row>
    <row r="18" spans="2:23" x14ac:dyDescent="0.25">
      <c r="C18" s="44"/>
      <c r="E18" s="107"/>
      <c r="F18" s="44"/>
      <c r="G18" s="107"/>
      <c r="H18" s="44"/>
      <c r="I18" s="108"/>
      <c r="J18" s="108"/>
      <c r="K18" s="108"/>
      <c r="L18" s="44"/>
      <c r="M18" s="107"/>
      <c r="N18" s="107"/>
      <c r="O18" s="107"/>
      <c r="P18" s="108"/>
      <c r="Q18" s="107"/>
      <c r="R18" s="107"/>
      <c r="S18" s="107"/>
      <c r="U18" s="108"/>
      <c r="V18" s="108"/>
      <c r="W18" s="108"/>
    </row>
    <row r="19" spans="2:23" x14ac:dyDescent="0.25">
      <c r="C19" s="44"/>
      <c r="E19" s="107"/>
      <c r="F19" s="44"/>
      <c r="G19" s="107"/>
      <c r="H19" s="44"/>
      <c r="I19" s="108"/>
      <c r="J19" s="108"/>
      <c r="K19" s="108"/>
      <c r="L19" s="44"/>
      <c r="M19" s="107"/>
      <c r="N19" s="107"/>
      <c r="O19" s="107"/>
      <c r="P19" s="108"/>
      <c r="Q19" s="107"/>
      <c r="R19" s="107"/>
      <c r="S19" s="107"/>
      <c r="U19" s="108"/>
      <c r="V19" s="108"/>
      <c r="W19" s="108"/>
    </row>
    <row r="20" spans="2:23" x14ac:dyDescent="0.25">
      <c r="C20" s="44"/>
      <c r="E20" s="107"/>
      <c r="F20" s="44"/>
      <c r="G20" s="107"/>
      <c r="H20" s="44"/>
      <c r="I20" s="108"/>
      <c r="J20" s="108"/>
      <c r="K20" s="108"/>
      <c r="L20" s="44"/>
      <c r="M20" s="107"/>
      <c r="N20" s="107"/>
      <c r="O20" s="107"/>
      <c r="P20" s="108"/>
      <c r="Q20" s="107"/>
      <c r="R20" s="107"/>
      <c r="S20" s="107"/>
      <c r="U20" s="108"/>
      <c r="V20" s="108"/>
      <c r="W20" s="108"/>
    </row>
    <row r="21" spans="2:23" x14ac:dyDescent="0.25">
      <c r="C21" s="44"/>
      <c r="E21" s="107"/>
      <c r="F21" s="44"/>
      <c r="G21" s="107"/>
      <c r="H21" s="44"/>
      <c r="I21" s="108"/>
      <c r="J21" s="108"/>
      <c r="K21" s="108"/>
      <c r="L21" s="44"/>
      <c r="M21" s="107"/>
      <c r="N21" s="107"/>
      <c r="O21" s="107"/>
      <c r="P21" s="108"/>
      <c r="Q21" s="107"/>
      <c r="R21" s="107"/>
      <c r="S21" s="107"/>
      <c r="U21" s="108"/>
      <c r="V21" s="108"/>
      <c r="W21" s="108"/>
    </row>
    <row r="22" spans="2:23" x14ac:dyDescent="0.25">
      <c r="C22" s="44"/>
      <c r="E22" s="107"/>
      <c r="F22" s="44"/>
      <c r="G22" s="107"/>
      <c r="H22" s="44"/>
      <c r="I22" s="108"/>
      <c r="J22" s="108"/>
      <c r="K22" s="108"/>
      <c r="L22" s="44"/>
      <c r="M22" s="107"/>
      <c r="N22" s="107"/>
      <c r="O22" s="107"/>
      <c r="P22" s="108"/>
      <c r="Q22" s="107"/>
      <c r="R22" s="107"/>
      <c r="S22" s="107"/>
      <c r="U22" s="108"/>
      <c r="V22" s="108"/>
      <c r="W22" s="108"/>
    </row>
    <row r="23" spans="2:23" x14ac:dyDescent="0.25">
      <c r="C23" s="44"/>
      <c r="E23" s="107"/>
      <c r="F23" s="44"/>
      <c r="G23" s="107"/>
      <c r="H23" s="44"/>
      <c r="I23" s="108"/>
      <c r="J23" s="108"/>
      <c r="K23" s="108"/>
      <c r="L23" s="44"/>
      <c r="M23" s="107"/>
      <c r="N23" s="107"/>
      <c r="O23" s="107"/>
      <c r="P23" s="108"/>
      <c r="Q23" s="107"/>
      <c r="R23" s="107"/>
      <c r="S23" s="107"/>
      <c r="U23" s="108"/>
      <c r="V23" s="108"/>
      <c r="W23" s="108"/>
    </row>
    <row r="24" spans="2:23" x14ac:dyDescent="0.25">
      <c r="C24" s="44"/>
      <c r="E24" s="107"/>
      <c r="F24" s="44"/>
      <c r="G24" s="107"/>
      <c r="H24" s="44"/>
      <c r="I24" s="108"/>
      <c r="J24" s="108"/>
      <c r="K24" s="108"/>
      <c r="L24" s="44"/>
      <c r="M24" s="107"/>
      <c r="N24" s="107"/>
      <c r="O24" s="107"/>
      <c r="P24" s="108"/>
      <c r="Q24" s="107"/>
      <c r="R24" s="107"/>
      <c r="S24" s="107"/>
      <c r="U24" s="108"/>
      <c r="V24" s="108"/>
      <c r="W24" s="108"/>
    </row>
    <row r="25" spans="2:23" x14ac:dyDescent="0.25">
      <c r="C25" s="44"/>
      <c r="E25" s="107"/>
      <c r="F25" s="44"/>
      <c r="G25" s="107"/>
      <c r="H25" s="44"/>
      <c r="I25" s="108"/>
      <c r="J25" s="108"/>
      <c r="K25" s="108"/>
      <c r="L25" s="44"/>
      <c r="M25" s="107"/>
      <c r="N25" s="107"/>
      <c r="O25" s="107"/>
      <c r="P25" s="108"/>
      <c r="Q25" s="107"/>
      <c r="R25" s="107"/>
      <c r="S25" s="107"/>
      <c r="U25" s="108"/>
      <c r="V25" s="108"/>
      <c r="W25" s="108"/>
    </row>
    <row r="26" spans="2:23" ht="15.75" customHeight="1" thickBot="1" x14ac:dyDescent="0.3">
      <c r="B26" s="69"/>
      <c r="C26" s="70"/>
      <c r="E26" s="110"/>
      <c r="G26" s="110"/>
      <c r="H26" s="16"/>
      <c r="I26" s="109"/>
      <c r="J26" s="109"/>
      <c r="K26" s="108"/>
      <c r="L26" s="16"/>
      <c r="M26" s="111"/>
      <c r="N26" s="111"/>
      <c r="O26" s="111"/>
      <c r="P26" s="109"/>
      <c r="Q26" s="107"/>
      <c r="R26" s="107"/>
      <c r="S26" s="107"/>
      <c r="U26" s="109"/>
      <c r="V26" s="109"/>
      <c r="W26" s="108"/>
    </row>
    <row r="27" spans="2:23" ht="15.75" customHeight="1" thickBot="1" x14ac:dyDescent="0.3">
      <c r="B27" s="62" t="s">
        <v>26</v>
      </c>
      <c r="C27" s="63">
        <f>SUM(C7:C26)</f>
        <v>25258</v>
      </c>
      <c r="E27" s="63">
        <f>ROUNDUP(SUM(E7:E26),-1)</f>
        <v>6410</v>
      </c>
      <c r="G27" s="63">
        <f>ROUNDUP(SUM(G7:G26),-1)</f>
        <v>1820</v>
      </c>
      <c r="H27" s="44"/>
      <c r="I27" s="63">
        <f>ROUNDUP(SUM(I7:I26),-1)</f>
        <v>1730</v>
      </c>
      <c r="J27" s="63">
        <f>ROUNDUP(SUM(J7:J26),-1)</f>
        <v>2540</v>
      </c>
      <c r="K27" s="63">
        <f>ROUNDUP(SUM(K7:K26),-1)</f>
        <v>3630</v>
      </c>
      <c r="L27" s="44"/>
      <c r="M27" s="63">
        <f>ROUNDUP(SUM(M7:M26),-1)</f>
        <v>900</v>
      </c>
      <c r="N27" s="63">
        <f>ROUNDUP(SUM(N7:N26),-1)</f>
        <v>670</v>
      </c>
      <c r="O27" s="63">
        <f>ROUNDUP(SUM(O7:O26),-1)</f>
        <v>400</v>
      </c>
      <c r="P27" s="45"/>
      <c r="Q27" s="63">
        <f>ROUNDUP(SUM(Q7:Q26),-1)</f>
        <v>2620</v>
      </c>
      <c r="R27" s="63">
        <f>ROUNDUP(SUM(R7:R26),-1)</f>
        <v>3210</v>
      </c>
      <c r="S27" s="63">
        <f>ROUNDUP(SUM(S7:S26),-1)</f>
        <v>4030</v>
      </c>
      <c r="U27" s="63">
        <f>ROUNDUP(SUM(U7:U26),-1)</f>
        <v>820</v>
      </c>
      <c r="V27" s="63">
        <f>ROUNDUP(SUM(V7:V26),-1)</f>
        <v>1400</v>
      </c>
      <c r="W27" s="63">
        <f>ROUNDUP(SUM(W7:W26),-1)</f>
        <v>2240</v>
      </c>
    </row>
  </sheetData>
  <mergeCells count="12">
    <mergeCell ref="Y5:AA5"/>
    <mergeCell ref="U4:W4"/>
    <mergeCell ref="U5:W5"/>
    <mergeCell ref="Q5:S5"/>
    <mergeCell ref="Q4:S4"/>
    <mergeCell ref="C5:C6"/>
    <mergeCell ref="G5:G6"/>
    <mergeCell ref="C4:G4"/>
    <mergeCell ref="E5:E6"/>
    <mergeCell ref="M4:O4"/>
    <mergeCell ref="I5:K5"/>
    <mergeCell ref="M5:O5"/>
  </mergeCells>
  <pageMargins left="0.7" right="0.7" top="0.75" bottom="0.75" header="0.3" footer="0.3"/>
  <pageSetup orientation="portrait"/>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tabColor rgb="FFFFFF00"/>
  </sheetPr>
  <dimension ref="B1:K32"/>
  <sheetViews>
    <sheetView workbookViewId="0"/>
  </sheetViews>
  <sheetFormatPr defaultRowHeight="15" x14ac:dyDescent="0.25"/>
  <cols>
    <col min="2" max="2" width="29.7109375" customWidth="1"/>
    <col min="4" max="8" width="10.5703125" customWidth="1"/>
  </cols>
  <sheetData>
    <row r="1" spans="2:9" x14ac:dyDescent="0.25">
      <c r="B1" s="73" t="s">
        <v>137</v>
      </c>
    </row>
    <row r="2" spans="2:9" ht="26.25" customHeight="1" x14ac:dyDescent="0.4">
      <c r="B2" s="82"/>
    </row>
    <row r="3" spans="2:9" ht="15.75" customHeight="1" thickBot="1" x14ac:dyDescent="0.3"/>
    <row r="4" spans="2:9" x14ac:dyDescent="0.25">
      <c r="B4" s="168" t="s">
        <v>170</v>
      </c>
      <c r="C4" s="169" t="s">
        <v>122</v>
      </c>
      <c r="D4" s="169" t="s">
        <v>138</v>
      </c>
      <c r="E4" s="169" t="s">
        <v>139</v>
      </c>
      <c r="F4" s="169" t="s">
        <v>140</v>
      </c>
      <c r="G4" s="169" t="s">
        <v>141</v>
      </c>
      <c r="H4" s="169" t="s">
        <v>142</v>
      </c>
      <c r="I4" s="169" t="s">
        <v>171</v>
      </c>
    </row>
    <row r="5" spans="2:9" x14ac:dyDescent="0.25">
      <c r="B5" s="152"/>
      <c r="C5" s="152"/>
      <c r="D5" s="152"/>
      <c r="E5" s="152"/>
      <c r="F5" s="152"/>
      <c r="G5" s="152"/>
      <c r="H5" s="152"/>
      <c r="I5" s="152"/>
    </row>
    <row r="6" spans="2:9" ht="15.75" customHeight="1" thickBot="1" x14ac:dyDescent="0.3">
      <c r="B6" s="156"/>
      <c r="C6" s="156"/>
      <c r="D6" s="156"/>
      <c r="E6" s="156"/>
      <c r="F6" s="156"/>
      <c r="G6" s="156"/>
      <c r="H6" s="156"/>
      <c r="I6" s="156"/>
    </row>
    <row r="7" spans="2:9" x14ac:dyDescent="0.25">
      <c r="B7" t="s">
        <v>172</v>
      </c>
      <c r="C7" s="44">
        <v>18481.617099999999</v>
      </c>
      <c r="D7" s="44">
        <v>2583.0117</v>
      </c>
      <c r="E7" s="44">
        <v>3948.7761</v>
      </c>
      <c r="F7" s="44">
        <v>4448.0673999999999</v>
      </c>
      <c r="G7" s="44">
        <v>5205.3721999999998</v>
      </c>
      <c r="H7" s="44">
        <v>2296.3897000000002</v>
      </c>
      <c r="I7" s="44">
        <v>15898.6054</v>
      </c>
    </row>
    <row r="8" spans="2:9" x14ac:dyDescent="0.25">
      <c r="B8" t="s">
        <v>160</v>
      </c>
      <c r="C8" s="44">
        <v>1241.6969999999999</v>
      </c>
      <c r="D8" s="44">
        <v>157.16470000000001</v>
      </c>
      <c r="E8" s="44">
        <v>174.93100000000001</v>
      </c>
      <c r="F8" s="44">
        <v>303.59309999999999</v>
      </c>
      <c r="G8" s="44">
        <v>413.36750000000001</v>
      </c>
      <c r="H8" s="44">
        <v>192.64070000000001</v>
      </c>
      <c r="I8" s="44">
        <v>1084.5323000000001</v>
      </c>
    </row>
    <row r="9" spans="2:9" x14ac:dyDescent="0.25">
      <c r="B9" t="s">
        <v>173</v>
      </c>
      <c r="C9" s="44">
        <v>4663.8787000000002</v>
      </c>
      <c r="D9" s="44">
        <v>900.59559999999999</v>
      </c>
      <c r="E9" s="44">
        <v>1180.2925</v>
      </c>
      <c r="F9" s="44">
        <v>1123.8146999999999</v>
      </c>
      <c r="G9" s="44">
        <v>1130.2605000000001</v>
      </c>
      <c r="H9" s="44">
        <v>328.91539999999998</v>
      </c>
      <c r="I9" s="44">
        <v>3763.2831000000001</v>
      </c>
    </row>
    <row r="10" spans="2:9" x14ac:dyDescent="0.25">
      <c r="B10" t="s">
        <v>174</v>
      </c>
      <c r="C10" s="44">
        <v>596.86020000000008</v>
      </c>
      <c r="D10" s="44">
        <v>83.031000000000006</v>
      </c>
      <c r="E10" s="44">
        <v>118.6143</v>
      </c>
      <c r="F10" s="44">
        <v>146.04830000000001</v>
      </c>
      <c r="G10" s="44">
        <v>171.64109999999999</v>
      </c>
      <c r="H10" s="44">
        <v>77.525499999999994</v>
      </c>
      <c r="I10" s="44">
        <v>513.82920000000001</v>
      </c>
    </row>
    <row r="11" spans="2:9" x14ac:dyDescent="0.25">
      <c r="B11" t="s">
        <v>175</v>
      </c>
      <c r="C11" s="44">
        <v>72.982500000000002</v>
      </c>
      <c r="D11" s="44">
        <v>10.8919</v>
      </c>
      <c r="E11" s="44">
        <v>16.867599999999999</v>
      </c>
      <c r="F11" s="44">
        <v>16.6097</v>
      </c>
      <c r="G11" s="44">
        <v>16.998999999999999</v>
      </c>
      <c r="H11" s="44">
        <v>11.6143</v>
      </c>
      <c r="I11" s="44">
        <v>62.090599999999988</v>
      </c>
    </row>
    <row r="12" spans="2:9" x14ac:dyDescent="0.25">
      <c r="B12" t="s">
        <v>176</v>
      </c>
      <c r="C12" s="44">
        <v>194.9528</v>
      </c>
      <c r="D12" s="44">
        <v>21.086400000000001</v>
      </c>
      <c r="E12" s="44">
        <v>34.5886</v>
      </c>
      <c r="F12" s="44">
        <v>56.363599999999998</v>
      </c>
      <c r="G12" s="44">
        <v>61.763800000000003</v>
      </c>
      <c r="H12" s="44">
        <v>21.150400000000001</v>
      </c>
      <c r="I12" s="44">
        <v>173.8664</v>
      </c>
    </row>
    <row r="13" spans="2:9" x14ac:dyDescent="0.25">
      <c r="C13" s="44"/>
      <c r="D13" s="44"/>
      <c r="E13" s="44"/>
      <c r="F13" s="44"/>
      <c r="G13" s="44"/>
      <c r="H13" s="44"/>
      <c r="I13" s="44"/>
    </row>
    <row r="14" spans="2:9" x14ac:dyDescent="0.25">
      <c r="C14" s="44"/>
      <c r="D14" s="44"/>
      <c r="E14" s="44"/>
      <c r="F14" s="44"/>
      <c r="G14" s="44"/>
      <c r="H14" s="44"/>
      <c r="I14" s="44"/>
    </row>
    <row r="15" spans="2:9" x14ac:dyDescent="0.25">
      <c r="C15" s="44"/>
      <c r="D15" s="44"/>
      <c r="E15" s="44"/>
      <c r="F15" s="44"/>
      <c r="G15" s="44"/>
      <c r="H15" s="44"/>
      <c r="I15" s="44"/>
    </row>
    <row r="16" spans="2:9" x14ac:dyDescent="0.25">
      <c r="C16" s="44"/>
      <c r="D16" s="44"/>
      <c r="E16" s="44"/>
      <c r="F16" s="44"/>
      <c r="G16" s="44"/>
      <c r="H16" s="44"/>
      <c r="I16" s="44"/>
    </row>
    <row r="17" spans="2:11" x14ac:dyDescent="0.25">
      <c r="C17" s="44"/>
      <c r="D17" s="44"/>
      <c r="E17" s="44"/>
      <c r="F17" s="44"/>
      <c r="G17" s="44"/>
      <c r="H17" s="44"/>
      <c r="I17" s="44"/>
    </row>
    <row r="18" spans="2:11" x14ac:dyDescent="0.25">
      <c r="C18" s="44"/>
      <c r="D18" s="44"/>
      <c r="E18" s="44"/>
      <c r="F18" s="44"/>
      <c r="G18" s="44"/>
      <c r="H18" s="44"/>
      <c r="I18" s="44"/>
    </row>
    <row r="19" spans="2:11" x14ac:dyDescent="0.25">
      <c r="C19" s="44"/>
      <c r="D19" s="44"/>
      <c r="E19" s="44"/>
      <c r="F19" s="44"/>
      <c r="G19" s="44"/>
      <c r="H19" s="44"/>
      <c r="I19" s="44"/>
    </row>
    <row r="20" spans="2:11" x14ac:dyDescent="0.25">
      <c r="C20" s="44"/>
      <c r="D20" s="44"/>
      <c r="E20" s="44"/>
      <c r="F20" s="44"/>
      <c r="G20" s="44"/>
      <c r="H20" s="44"/>
      <c r="I20" s="44"/>
    </row>
    <row r="21" spans="2:11" x14ac:dyDescent="0.25">
      <c r="C21" s="44"/>
      <c r="D21" s="44"/>
      <c r="E21" s="44"/>
      <c r="F21" s="44"/>
      <c r="G21" s="44"/>
      <c r="H21" s="44"/>
      <c r="I21" s="44"/>
    </row>
    <row r="22" spans="2:11" x14ac:dyDescent="0.25">
      <c r="C22" s="44"/>
      <c r="D22" s="44"/>
      <c r="E22" s="44"/>
      <c r="F22" s="44"/>
      <c r="G22" s="44"/>
      <c r="H22" s="44"/>
    </row>
    <row r="23" spans="2:11" x14ac:dyDescent="0.25">
      <c r="C23" s="44"/>
      <c r="D23" s="44"/>
      <c r="E23" s="44"/>
      <c r="F23" s="44"/>
      <c r="G23" s="44"/>
      <c r="H23" s="44"/>
    </row>
    <row r="24" spans="2:11" x14ac:dyDescent="0.25">
      <c r="C24" s="44"/>
      <c r="D24" s="44"/>
      <c r="E24" s="44"/>
      <c r="F24" s="44"/>
      <c r="G24" s="44"/>
      <c r="H24" s="44"/>
    </row>
    <row r="25" spans="2:11" x14ac:dyDescent="0.25">
      <c r="C25" s="44"/>
      <c r="D25" s="44"/>
      <c r="E25" s="44"/>
      <c r="F25" s="44"/>
      <c r="G25" s="44"/>
      <c r="H25" s="44"/>
    </row>
    <row r="26" spans="2:11" ht="15.75" customHeight="1" thickBot="1" x14ac:dyDescent="0.3">
      <c r="C26" s="44"/>
      <c r="D26" s="44"/>
      <c r="E26" s="44"/>
      <c r="F26" s="44"/>
      <c r="G26" s="44"/>
      <c r="H26" s="44"/>
    </row>
    <row r="27" spans="2:11" ht="15.75" customHeight="1" thickBot="1" x14ac:dyDescent="0.3">
      <c r="B27" s="80" t="s">
        <v>44</v>
      </c>
      <c r="C27" s="81">
        <f t="shared" ref="C27:I27" si="0">SUM(C7:C26)</f>
        <v>25251.988299999997</v>
      </c>
      <c r="D27" s="81">
        <f t="shared" si="0"/>
        <v>3755.7813000000001</v>
      </c>
      <c r="E27" s="81">
        <f t="shared" si="0"/>
        <v>5474.070099999999</v>
      </c>
      <c r="F27" s="81">
        <f t="shared" si="0"/>
        <v>6094.4967999999999</v>
      </c>
      <c r="G27" s="81">
        <f t="shared" si="0"/>
        <v>6999.4040999999997</v>
      </c>
      <c r="H27" s="81">
        <f t="shared" si="0"/>
        <v>2928.2360000000003</v>
      </c>
      <c r="I27" s="81">
        <f t="shared" si="0"/>
        <v>21496.206999999999</v>
      </c>
      <c r="K27" s="44"/>
    </row>
    <row r="28" spans="2:11" ht="15.75" thickBot="1" x14ac:dyDescent="0.3">
      <c r="B28" s="71" t="s">
        <v>193</v>
      </c>
      <c r="C28" s="133">
        <f>SUM(D28:H28)</f>
        <v>1.0000000000000002</v>
      </c>
      <c r="D28" s="132">
        <f>D27/$C27</f>
        <v>0.14873210201827949</v>
      </c>
      <c r="E28" s="132">
        <f>E27/$C27</f>
        <v>0.21677778537541931</v>
      </c>
      <c r="F28" s="132">
        <f>F27/$C27</f>
        <v>0.24134720512285365</v>
      </c>
      <c r="G28" s="132">
        <f>G27/$C27</f>
        <v>0.27718229617586193</v>
      </c>
      <c r="H28" s="132">
        <f>H27/$C27</f>
        <v>0.11596061130758566</v>
      </c>
      <c r="I28" s="132">
        <f>I27/C27</f>
        <v>0.85126789798172053</v>
      </c>
    </row>
    <row r="29" spans="2:11" x14ac:dyDescent="0.25">
      <c r="C29" s="44"/>
      <c r="D29" s="44"/>
      <c r="E29" s="44"/>
      <c r="F29" s="44"/>
      <c r="G29" s="44"/>
      <c r="H29" s="44"/>
    </row>
    <row r="30" spans="2:11" x14ac:dyDescent="0.25">
      <c r="C30" s="44"/>
      <c r="D30" s="44"/>
      <c r="E30" s="44"/>
      <c r="F30" s="44"/>
      <c r="G30" s="44"/>
      <c r="H30" s="44"/>
    </row>
    <row r="31" spans="2:11" x14ac:dyDescent="0.25">
      <c r="C31" s="44"/>
      <c r="D31" s="44"/>
      <c r="E31" s="44"/>
      <c r="F31" s="44"/>
      <c r="G31" s="44"/>
      <c r="H31" s="44"/>
    </row>
    <row r="32" spans="2:11" x14ac:dyDescent="0.25">
      <c r="C32" s="44"/>
      <c r="D32" s="44"/>
      <c r="E32" s="44"/>
      <c r="F32" s="44"/>
      <c r="G32" s="44"/>
      <c r="H32" s="44"/>
    </row>
  </sheetData>
  <mergeCells count="8">
    <mergeCell ref="I4:I6"/>
    <mergeCell ref="H4:H6"/>
    <mergeCell ref="B4:B6"/>
    <mergeCell ref="C4:C6"/>
    <mergeCell ref="D4:D6"/>
    <mergeCell ref="E4:E6"/>
    <mergeCell ref="F4:F6"/>
    <mergeCell ref="G4:G6"/>
  </mergeCells>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tabColor theme="5"/>
  </sheetPr>
  <dimension ref="B1:K40"/>
  <sheetViews>
    <sheetView workbookViewId="0"/>
  </sheetViews>
  <sheetFormatPr defaultRowHeight="15" x14ac:dyDescent="0.25"/>
  <cols>
    <col min="1" max="1" width="4.28515625" customWidth="1"/>
    <col min="2" max="3" width="14.7109375" customWidth="1"/>
    <col min="4" max="4" width="3" customWidth="1"/>
    <col min="8" max="8" width="2.7109375" customWidth="1"/>
    <col min="12" max="12" width="2.85546875" customWidth="1"/>
  </cols>
  <sheetData>
    <row r="1" spans="2:11" ht="15" customHeight="1" x14ac:dyDescent="0.25">
      <c r="E1" s="114"/>
      <c r="F1" s="114"/>
      <c r="G1" s="114"/>
      <c r="I1" s="114"/>
      <c r="J1" s="114"/>
      <c r="K1" s="114"/>
    </row>
    <row r="2" spans="2:11" x14ac:dyDescent="0.25">
      <c r="E2" s="114"/>
      <c r="F2" s="114"/>
      <c r="G2" s="114"/>
      <c r="I2" s="114"/>
      <c r="J2" s="114"/>
      <c r="K2" s="114"/>
    </row>
    <row r="3" spans="2:11" x14ac:dyDescent="0.25">
      <c r="E3" s="114"/>
      <c r="F3" s="114"/>
      <c r="G3" s="114"/>
      <c r="I3" s="114"/>
      <c r="J3" s="114"/>
      <c r="K3" s="114"/>
    </row>
    <row r="4" spans="2:11" ht="18" customHeight="1" thickBot="1" x14ac:dyDescent="0.3">
      <c r="C4" s="66" t="s">
        <v>49</v>
      </c>
      <c r="E4" s="114"/>
      <c r="F4" s="114"/>
      <c r="G4" s="114"/>
      <c r="I4" s="114"/>
      <c r="J4" s="114"/>
      <c r="K4" s="114"/>
    </row>
    <row r="5" spans="2:11" ht="39.75" customHeight="1" thickBot="1" x14ac:dyDescent="0.3">
      <c r="B5" s="56"/>
      <c r="C5" s="144" t="s">
        <v>177</v>
      </c>
      <c r="E5" s="144" t="s">
        <v>178</v>
      </c>
      <c r="F5" s="140"/>
      <c r="G5" s="140"/>
      <c r="I5" s="144" t="s">
        <v>179</v>
      </c>
      <c r="J5" s="140"/>
      <c r="K5" s="140"/>
    </row>
    <row r="6" spans="2:11" ht="15.75" customHeight="1" thickBot="1" x14ac:dyDescent="0.3">
      <c r="B6" s="53" t="s">
        <v>14</v>
      </c>
      <c r="C6" s="140"/>
      <c r="E6" s="47" t="s">
        <v>67</v>
      </c>
      <c r="F6" s="47" t="s">
        <v>68</v>
      </c>
      <c r="G6" s="47" t="s">
        <v>69</v>
      </c>
      <c r="I6" s="47" t="s">
        <v>67</v>
      </c>
      <c r="J6" s="47" t="s">
        <v>68</v>
      </c>
      <c r="K6" s="47" t="s">
        <v>69</v>
      </c>
    </row>
    <row r="7" spans="2:11" x14ac:dyDescent="0.25">
      <c r="B7" t="s">
        <v>18</v>
      </c>
      <c r="C7" s="44">
        <v>380</v>
      </c>
      <c r="E7" s="44">
        <v>114</v>
      </c>
      <c r="F7" s="44">
        <v>282</v>
      </c>
      <c r="G7" s="44">
        <v>323</v>
      </c>
      <c r="I7" s="45">
        <f t="shared" ref="I7:I27" si="0">IFERROR(E7/C7, "NaN")</f>
        <v>0.3</v>
      </c>
      <c r="J7" s="45">
        <f t="shared" ref="J7:J27" si="1">IFERROR(F7/C7, "NaN")</f>
        <v>0.74210526315789471</v>
      </c>
      <c r="K7" s="45">
        <f t="shared" ref="K7:K27" si="2">IFERROR(G7/C7, "NaN")</f>
        <v>0.85</v>
      </c>
    </row>
    <row r="8" spans="2:11" x14ac:dyDescent="0.25">
      <c r="B8" t="s">
        <v>19</v>
      </c>
      <c r="C8" s="44">
        <v>142</v>
      </c>
      <c r="E8" s="44">
        <v>142</v>
      </c>
      <c r="F8" s="44">
        <v>142</v>
      </c>
      <c r="G8" s="44">
        <v>142</v>
      </c>
      <c r="I8" s="45">
        <f t="shared" si="0"/>
        <v>1</v>
      </c>
      <c r="J8" s="45">
        <f t="shared" si="1"/>
        <v>1</v>
      </c>
      <c r="K8" s="45">
        <f t="shared" si="2"/>
        <v>1</v>
      </c>
    </row>
    <row r="9" spans="2:11" x14ac:dyDescent="0.25">
      <c r="B9" t="s">
        <v>20</v>
      </c>
      <c r="C9" s="44">
        <v>308</v>
      </c>
      <c r="E9" s="44">
        <v>219</v>
      </c>
      <c r="F9" s="44">
        <v>243</v>
      </c>
      <c r="G9" s="44">
        <v>263</v>
      </c>
      <c r="I9" s="45">
        <f t="shared" si="0"/>
        <v>0.71103896103896103</v>
      </c>
      <c r="J9" s="45">
        <f t="shared" si="1"/>
        <v>0.78896103896103897</v>
      </c>
      <c r="K9" s="45">
        <f t="shared" si="2"/>
        <v>0.85389610389610393</v>
      </c>
    </row>
    <row r="10" spans="2:11" x14ac:dyDescent="0.25">
      <c r="B10" t="s">
        <v>21</v>
      </c>
      <c r="C10" s="44">
        <v>108</v>
      </c>
      <c r="E10" s="44">
        <v>100</v>
      </c>
      <c r="F10" s="44">
        <v>106</v>
      </c>
      <c r="G10" s="44">
        <v>108</v>
      </c>
      <c r="I10" s="45">
        <f t="shared" si="0"/>
        <v>0.92592592592592593</v>
      </c>
      <c r="J10" s="45">
        <f t="shared" si="1"/>
        <v>0.98148148148148151</v>
      </c>
      <c r="K10" s="45">
        <f t="shared" si="2"/>
        <v>1</v>
      </c>
    </row>
    <row r="11" spans="2:11" x14ac:dyDescent="0.25">
      <c r="B11" t="s">
        <v>22</v>
      </c>
      <c r="C11" s="44">
        <v>319</v>
      </c>
      <c r="E11" s="44">
        <v>318</v>
      </c>
      <c r="F11" s="44">
        <v>319</v>
      </c>
      <c r="G11" s="44">
        <v>319</v>
      </c>
      <c r="I11" s="45">
        <f t="shared" si="0"/>
        <v>0.99686520376175547</v>
      </c>
      <c r="J11" s="45">
        <f t="shared" si="1"/>
        <v>1</v>
      </c>
      <c r="K11" s="45">
        <f t="shared" si="2"/>
        <v>1</v>
      </c>
    </row>
    <row r="12" spans="2:11" x14ac:dyDescent="0.25">
      <c r="B12" t="s">
        <v>23</v>
      </c>
      <c r="C12" s="44">
        <v>101</v>
      </c>
      <c r="E12" s="44">
        <v>86</v>
      </c>
      <c r="F12" s="44">
        <v>101</v>
      </c>
      <c r="G12" s="44">
        <v>101</v>
      </c>
      <c r="I12" s="45">
        <f t="shared" si="0"/>
        <v>0.85148514851485146</v>
      </c>
      <c r="J12" s="45">
        <f t="shared" si="1"/>
        <v>1</v>
      </c>
      <c r="K12" s="45">
        <f t="shared" si="2"/>
        <v>1</v>
      </c>
    </row>
    <row r="13" spans="2:11" x14ac:dyDescent="0.25">
      <c r="B13" t="s">
        <v>24</v>
      </c>
      <c r="C13" s="44">
        <v>2</v>
      </c>
      <c r="E13" s="44">
        <v>0</v>
      </c>
      <c r="F13" s="44">
        <v>2</v>
      </c>
      <c r="G13" s="44">
        <v>2</v>
      </c>
      <c r="I13" s="45">
        <f t="shared" si="0"/>
        <v>0</v>
      </c>
      <c r="J13" s="45">
        <f t="shared" si="1"/>
        <v>1</v>
      </c>
      <c r="K13" s="45">
        <f t="shared" si="2"/>
        <v>1</v>
      </c>
    </row>
    <row r="14" spans="2:11" x14ac:dyDescent="0.25">
      <c r="B14" t="s">
        <v>25</v>
      </c>
      <c r="C14" s="44">
        <v>210</v>
      </c>
      <c r="E14" s="44">
        <v>9</v>
      </c>
      <c r="F14" s="44">
        <v>22</v>
      </c>
      <c r="G14" s="44">
        <v>62</v>
      </c>
      <c r="I14" s="45">
        <f t="shared" si="0"/>
        <v>4.2857142857142858E-2</v>
      </c>
      <c r="J14" s="45">
        <f t="shared" si="1"/>
        <v>0.10476190476190476</v>
      </c>
      <c r="K14" s="45">
        <f t="shared" si="2"/>
        <v>0.29523809523809524</v>
      </c>
    </row>
    <row r="15" spans="2:11" x14ac:dyDescent="0.25">
      <c r="C15" s="44"/>
      <c r="E15" s="44"/>
      <c r="F15" s="44"/>
      <c r="G15" s="44"/>
      <c r="I15" s="45"/>
      <c r="J15" s="45"/>
      <c r="K15" s="45"/>
    </row>
    <row r="16" spans="2:11" x14ac:dyDescent="0.25">
      <c r="C16" s="44"/>
      <c r="E16" s="44"/>
      <c r="F16" s="44"/>
      <c r="G16" s="44"/>
      <c r="I16" s="45"/>
      <c r="J16" s="45"/>
      <c r="K16" s="45"/>
    </row>
    <row r="17" spans="3:11" x14ac:dyDescent="0.25">
      <c r="C17" s="44"/>
      <c r="E17" s="44"/>
      <c r="F17" s="44"/>
      <c r="G17" s="44"/>
      <c r="I17" s="45"/>
      <c r="J17" s="45"/>
      <c r="K17" s="45"/>
    </row>
    <row r="18" spans="3:11" x14ac:dyDescent="0.25">
      <c r="C18" s="44"/>
      <c r="E18" s="44"/>
      <c r="F18" s="44"/>
      <c r="G18" s="44"/>
      <c r="I18" s="45"/>
      <c r="J18" s="45"/>
      <c r="K18" s="45"/>
    </row>
    <row r="19" spans="3:11" x14ac:dyDescent="0.25">
      <c r="C19" s="44"/>
      <c r="E19" s="44"/>
      <c r="F19" s="44"/>
      <c r="G19" s="44"/>
      <c r="I19" s="45"/>
      <c r="J19" s="45"/>
      <c r="K19" s="45"/>
    </row>
    <row r="20" spans="3:11" x14ac:dyDescent="0.25">
      <c r="C20" s="44"/>
      <c r="E20" s="44"/>
      <c r="F20" s="44"/>
      <c r="G20" s="44"/>
      <c r="I20" s="45"/>
      <c r="J20" s="45"/>
      <c r="K20" s="45"/>
    </row>
    <row r="21" spans="3:11" x14ac:dyDescent="0.25">
      <c r="C21" s="44"/>
      <c r="E21" s="44"/>
      <c r="F21" s="44"/>
      <c r="G21" s="44"/>
      <c r="I21" s="45"/>
      <c r="J21" s="45"/>
      <c r="K21" s="45"/>
    </row>
    <row r="22" spans="3:11" x14ac:dyDescent="0.25">
      <c r="C22" s="44"/>
      <c r="E22" s="44"/>
      <c r="F22" s="44"/>
      <c r="G22" s="44"/>
      <c r="I22" s="45"/>
      <c r="J22" s="45"/>
      <c r="K22" s="45"/>
    </row>
    <row r="23" spans="3:11" x14ac:dyDescent="0.25">
      <c r="C23" s="44"/>
      <c r="E23" s="44"/>
      <c r="F23" s="44"/>
      <c r="G23" s="44"/>
      <c r="I23" s="45"/>
      <c r="J23" s="45"/>
      <c r="K23" s="45"/>
    </row>
    <row r="24" spans="3:11" x14ac:dyDescent="0.25">
      <c r="C24" s="44"/>
      <c r="E24" s="44"/>
      <c r="F24" s="44"/>
      <c r="G24" s="44"/>
      <c r="I24" s="45"/>
      <c r="J24" s="45"/>
      <c r="K24" s="45"/>
    </row>
    <row r="25" spans="3:11" x14ac:dyDescent="0.25">
      <c r="C25" s="44"/>
      <c r="E25" s="44"/>
      <c r="F25" s="44"/>
      <c r="G25" s="44"/>
      <c r="I25" s="45"/>
      <c r="J25" s="45"/>
      <c r="K25" s="45"/>
    </row>
    <row r="26" spans="3:11" ht="15.75" customHeight="1" thickBot="1" x14ac:dyDescent="0.3">
      <c r="C26" s="44"/>
      <c r="E26" s="44"/>
      <c r="F26" s="44"/>
      <c r="G26" s="44"/>
      <c r="I26" s="45"/>
      <c r="J26" s="45"/>
      <c r="K26" s="45"/>
    </row>
    <row r="27" spans="3:11" ht="15.75" customHeight="1" thickBot="1" x14ac:dyDescent="0.3">
      <c r="C27" s="63">
        <f>SUM(C7:C26)</f>
        <v>1570</v>
      </c>
      <c r="E27" s="63">
        <f>SUM(E7:E26)</f>
        <v>988</v>
      </c>
      <c r="F27" s="63">
        <f>SUM(F7:F26)</f>
        <v>1217</v>
      </c>
      <c r="G27" s="63">
        <f>SUM(G7:G26)</f>
        <v>1320</v>
      </c>
      <c r="I27" s="64">
        <f t="shared" si="0"/>
        <v>0.62929936305732481</v>
      </c>
      <c r="J27" s="64">
        <f t="shared" si="1"/>
        <v>0.77515923566878986</v>
      </c>
      <c r="K27" s="64">
        <f t="shared" si="2"/>
        <v>0.84076433121019112</v>
      </c>
    </row>
    <row r="28" spans="3:11" x14ac:dyDescent="0.25">
      <c r="E28" s="108"/>
      <c r="F28" s="108"/>
      <c r="G28" s="108"/>
      <c r="I28" s="112"/>
      <c r="J28" s="112"/>
      <c r="K28" s="112"/>
    </row>
    <row r="29" spans="3:11" x14ac:dyDescent="0.25">
      <c r="E29" s="108"/>
      <c r="F29" s="108"/>
      <c r="G29" s="108"/>
      <c r="I29" s="112"/>
      <c r="J29" s="112"/>
      <c r="K29" s="112"/>
    </row>
    <row r="30" spans="3:11" x14ac:dyDescent="0.25">
      <c r="E30" s="108"/>
      <c r="F30" s="108"/>
      <c r="G30" s="108"/>
      <c r="I30" s="112"/>
      <c r="J30" s="112"/>
      <c r="K30" s="112"/>
    </row>
    <row r="31" spans="3:11" x14ac:dyDescent="0.25">
      <c r="E31" s="108"/>
      <c r="F31" s="108"/>
      <c r="G31" s="108"/>
      <c r="I31" s="112"/>
      <c r="J31" s="112"/>
      <c r="K31" s="112"/>
    </row>
    <row r="32" spans="3:11" x14ac:dyDescent="0.25">
      <c r="E32" s="108"/>
      <c r="F32" s="108"/>
      <c r="G32" s="108"/>
      <c r="I32" s="112"/>
      <c r="J32" s="112"/>
      <c r="K32" s="112"/>
    </row>
    <row r="33" spans="5:11" x14ac:dyDescent="0.25">
      <c r="E33" s="108"/>
      <c r="F33" s="108"/>
      <c r="G33" s="108"/>
      <c r="I33" s="112"/>
      <c r="J33" s="112"/>
      <c r="K33" s="112"/>
    </row>
    <row r="34" spans="5:11" x14ac:dyDescent="0.25">
      <c r="E34" s="108"/>
      <c r="F34" s="108"/>
      <c r="G34" s="108"/>
      <c r="I34" s="108"/>
      <c r="J34" s="108"/>
      <c r="K34" s="108"/>
    </row>
    <row r="35" spans="5:11" x14ac:dyDescent="0.25">
      <c r="E35" s="108"/>
      <c r="F35" s="108"/>
      <c r="G35" s="108"/>
      <c r="I35" s="108"/>
      <c r="J35" s="108"/>
      <c r="K35" s="108"/>
    </row>
    <row r="36" spans="5:11" x14ac:dyDescent="0.25">
      <c r="I36" s="108"/>
      <c r="J36" s="108"/>
      <c r="K36" s="108"/>
    </row>
    <row r="37" spans="5:11" x14ac:dyDescent="0.25">
      <c r="I37" s="108"/>
      <c r="J37" s="108"/>
      <c r="K37" s="108"/>
    </row>
    <row r="38" spans="5:11" x14ac:dyDescent="0.25">
      <c r="I38" s="108"/>
      <c r="J38" s="108"/>
      <c r="K38" s="108"/>
    </row>
    <row r="39" spans="5:11" x14ac:dyDescent="0.25">
      <c r="I39" s="108"/>
      <c r="J39" s="108"/>
      <c r="K39" s="108"/>
    </row>
    <row r="40" spans="5:11" x14ac:dyDescent="0.25">
      <c r="I40" s="108"/>
      <c r="J40" s="108"/>
      <c r="K40" s="108"/>
    </row>
  </sheetData>
  <mergeCells count="3">
    <mergeCell ref="C5:C6"/>
    <mergeCell ref="E5:G5"/>
    <mergeCell ref="I5:K5"/>
  </mergeCells>
  <pageMargins left="0.7" right="0.7" top="0.75" bottom="0.75" header="0.3" footer="0.3"/>
  <pageSetup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9"/>
  </sheetPr>
  <dimension ref="B1:Z29"/>
  <sheetViews>
    <sheetView topLeftCell="A3" workbookViewId="0">
      <selection activeCell="R7" sqref="R7"/>
    </sheetView>
  </sheetViews>
  <sheetFormatPr defaultRowHeight="15" x14ac:dyDescent="0.25"/>
  <cols>
    <col min="1" max="1" width="4.7109375" customWidth="1"/>
    <col min="2" max="2" width="11.140625" customWidth="1"/>
  </cols>
  <sheetData>
    <row r="1" spans="2:26" x14ac:dyDescent="0.25">
      <c r="B1" s="75" t="s">
        <v>2</v>
      </c>
    </row>
    <row r="2" spans="2:26" x14ac:dyDescent="0.25">
      <c r="B2" t="s">
        <v>3</v>
      </c>
      <c r="C2" t="s">
        <v>4</v>
      </c>
    </row>
    <row r="3" spans="2:26" ht="15.75" customHeight="1" thickBot="1" x14ac:dyDescent="0.3"/>
    <row r="4" spans="2:26" ht="22.5" customHeight="1" thickBot="1" x14ac:dyDescent="0.3">
      <c r="B4" s="28"/>
      <c r="C4" s="145" t="s">
        <v>5</v>
      </c>
      <c r="D4" s="138"/>
      <c r="E4" s="138"/>
      <c r="F4" s="29"/>
      <c r="G4" s="145" t="s">
        <v>6</v>
      </c>
      <c r="H4" s="138"/>
      <c r="I4" s="138"/>
      <c r="J4" s="30"/>
      <c r="K4" s="137" t="s">
        <v>7</v>
      </c>
      <c r="L4" s="138"/>
      <c r="M4" s="138"/>
      <c r="O4" s="137" t="s">
        <v>8</v>
      </c>
      <c r="P4" s="137"/>
      <c r="Q4" s="138"/>
      <c r="R4" s="137" t="s">
        <v>9</v>
      </c>
      <c r="S4" s="138"/>
      <c r="T4" s="138"/>
      <c r="U4" s="71"/>
      <c r="V4" s="72" t="s">
        <v>10</v>
      </c>
      <c r="W4" s="71"/>
      <c r="X4" s="71"/>
    </row>
    <row r="5" spans="2:26" ht="15.75" customHeight="1" thickBot="1" x14ac:dyDescent="0.3">
      <c r="C5" s="141" t="s">
        <v>11</v>
      </c>
      <c r="D5" s="142"/>
      <c r="E5" s="142"/>
      <c r="G5" s="141" t="s">
        <v>11</v>
      </c>
      <c r="H5" s="142"/>
      <c r="I5" s="142"/>
      <c r="J5" s="31"/>
      <c r="K5" s="146" t="s">
        <v>11</v>
      </c>
      <c r="L5" s="142"/>
      <c r="M5" s="142"/>
      <c r="O5" s="139" t="s">
        <v>12</v>
      </c>
      <c r="P5" s="143" t="s">
        <v>194</v>
      </c>
      <c r="Q5" s="139" t="s">
        <v>13</v>
      </c>
      <c r="R5" s="141" t="s">
        <v>11</v>
      </c>
      <c r="S5" s="142"/>
      <c r="T5" s="142"/>
      <c r="U5" s="29"/>
      <c r="V5" s="141" t="s">
        <v>11</v>
      </c>
      <c r="W5" s="142"/>
      <c r="X5" s="142"/>
    </row>
    <row r="6" spans="2:26" ht="21" customHeight="1" thickBot="1" x14ac:dyDescent="0.3">
      <c r="B6" s="32" t="s">
        <v>14</v>
      </c>
      <c r="C6" s="33" t="s">
        <v>15</v>
      </c>
      <c r="D6" s="33" t="s">
        <v>16</v>
      </c>
      <c r="E6" s="33" t="s">
        <v>17</v>
      </c>
      <c r="F6" s="34"/>
      <c r="G6" s="33" t="s">
        <v>15</v>
      </c>
      <c r="H6" s="33" t="s">
        <v>16</v>
      </c>
      <c r="I6" s="33" t="s">
        <v>17</v>
      </c>
      <c r="J6" s="35"/>
      <c r="K6" s="35" t="s">
        <v>15</v>
      </c>
      <c r="L6" s="35" t="s">
        <v>16</v>
      </c>
      <c r="M6" s="35" t="s">
        <v>17</v>
      </c>
      <c r="O6" s="140"/>
      <c r="P6" s="144"/>
      <c r="Q6" s="140"/>
      <c r="R6" s="33" t="s">
        <v>15</v>
      </c>
      <c r="S6" s="33" t="s">
        <v>16</v>
      </c>
      <c r="T6" s="33" t="s">
        <v>17</v>
      </c>
      <c r="U6" s="33"/>
      <c r="V6" s="33" t="s">
        <v>15</v>
      </c>
      <c r="W6" s="33" t="s">
        <v>16</v>
      </c>
      <c r="X6" s="33" t="s">
        <v>17</v>
      </c>
    </row>
    <row r="7" spans="2:26" x14ac:dyDescent="0.25">
      <c r="B7" s="11" t="s">
        <v>18</v>
      </c>
      <c r="C7" s="17">
        <v>998.15799190000007</v>
      </c>
      <c r="D7" s="17">
        <v>1764.2812876999999</v>
      </c>
      <c r="E7" s="17">
        <v>2211.0797265000001</v>
      </c>
      <c r="F7" s="17"/>
      <c r="G7" s="17">
        <v>1045.6067003000001</v>
      </c>
      <c r="H7" s="17">
        <v>1487.2876805999999</v>
      </c>
      <c r="I7" s="17">
        <v>1596.4643948</v>
      </c>
      <c r="J7" s="17"/>
      <c r="K7" s="17">
        <f t="shared" ref="K7:K14" si="0">IFERROR(((C7+G7)/C7)*100, "NaN")</f>
        <v>204.75362705954808</v>
      </c>
      <c r="L7" s="17">
        <f t="shared" ref="L7:L14" si="1">IFERROR(((D7+H7)/D7)*100, "NaN")</f>
        <v>184.2999181008658</v>
      </c>
      <c r="M7" s="17">
        <f t="shared" ref="M7:M14" si="2">IFERROR(((E7+I7)/E7)*100, "NaN")</f>
        <v>172.20293215419701</v>
      </c>
      <c r="O7" s="17">
        <v>10333.462739799999</v>
      </c>
      <c r="P7" s="17">
        <v>3816.0217466000013</v>
      </c>
      <c r="Q7" s="17">
        <v>14149.484486400001</v>
      </c>
      <c r="R7" s="116">
        <f t="shared" ref="R7:R14" si="3">IFERROR(C7/$O7, "NaN")</f>
        <v>9.6594725024316402E-2</v>
      </c>
      <c r="S7" s="116">
        <f t="shared" ref="S7:S14" si="4">IFERROR(D7/$O7, "NaN")</f>
        <v>0.17073476066302118</v>
      </c>
      <c r="T7" s="116">
        <f t="shared" ref="T7:T14" si="5">IFERROR(E7/$O7, "NaN")</f>
        <v>0.2139727777779547</v>
      </c>
      <c r="U7" s="116"/>
      <c r="V7" s="116">
        <f t="shared" ref="V7:V14" si="6">IFERROR((C7+G7)/$Q7, "NaN")</f>
        <v>0.14444092957339871</v>
      </c>
      <c r="W7" s="116">
        <f t="shared" ref="W7:W14" si="7">IFERROR((D7+H7)/$Q7, "NaN")</f>
        <v>0.22980123208200953</v>
      </c>
      <c r="X7" s="116">
        <f t="shared" ref="X7:X14" si="8">IFERROR((E7+I7)/$Q7, "NaN")</f>
        <v>0.26909419385276412</v>
      </c>
      <c r="Z7" s="44"/>
    </row>
    <row r="8" spans="2:26" x14ac:dyDescent="0.25">
      <c r="B8" s="11" t="s">
        <v>19</v>
      </c>
      <c r="C8" s="17">
        <v>309.34705569999988</v>
      </c>
      <c r="D8" s="17">
        <v>309.34705569999988</v>
      </c>
      <c r="E8" s="17">
        <v>309.34705569999988</v>
      </c>
      <c r="F8" s="17"/>
      <c r="G8" s="17">
        <v>217.89259010000001</v>
      </c>
      <c r="H8" s="17">
        <v>217.89259010000001</v>
      </c>
      <c r="I8" s="17">
        <v>217.89259010000001</v>
      </c>
      <c r="J8" s="17"/>
      <c r="K8" s="17">
        <f t="shared" si="0"/>
        <v>170.43629027176161</v>
      </c>
      <c r="L8" s="17">
        <f t="shared" si="1"/>
        <v>170.43629027176161</v>
      </c>
      <c r="M8" s="17">
        <f t="shared" si="2"/>
        <v>170.43629027176161</v>
      </c>
      <c r="O8" s="17">
        <v>309.34705569999988</v>
      </c>
      <c r="P8" s="17">
        <v>217.89259380000016</v>
      </c>
      <c r="Q8" s="17">
        <v>527.23964950000004</v>
      </c>
      <c r="R8" s="116">
        <f t="shared" si="3"/>
        <v>1</v>
      </c>
      <c r="S8" s="116">
        <f t="shared" si="4"/>
        <v>1</v>
      </c>
      <c r="T8" s="116">
        <f t="shared" si="5"/>
        <v>1</v>
      </c>
      <c r="U8" s="116"/>
      <c r="V8" s="116">
        <f t="shared" si="6"/>
        <v>0.99999999298231801</v>
      </c>
      <c r="W8" s="116">
        <f t="shared" si="7"/>
        <v>0.99999999298231801</v>
      </c>
      <c r="X8" s="116">
        <f t="shared" si="8"/>
        <v>0.99999999298231801</v>
      </c>
      <c r="Z8" s="44"/>
    </row>
    <row r="9" spans="2:26" x14ac:dyDescent="0.25">
      <c r="B9" s="11" t="s">
        <v>20</v>
      </c>
      <c r="C9" s="17">
        <v>3194.9094325000001</v>
      </c>
      <c r="D9" s="17">
        <v>3715.6631229</v>
      </c>
      <c r="E9" s="17">
        <v>4802.4790481</v>
      </c>
      <c r="F9" s="17"/>
      <c r="G9" s="17">
        <v>1593.1457713</v>
      </c>
      <c r="H9" s="17">
        <v>2648.8057104999998</v>
      </c>
      <c r="I9" s="17">
        <v>3778.1391294999999</v>
      </c>
      <c r="J9" s="17"/>
      <c r="K9" s="17">
        <f t="shared" si="0"/>
        <v>149.86513092026436</v>
      </c>
      <c r="L9" s="17">
        <f t="shared" si="1"/>
        <v>171.28756356234632</v>
      </c>
      <c r="M9" s="17">
        <f t="shared" si="2"/>
        <v>178.67060098876934</v>
      </c>
      <c r="O9" s="17">
        <v>6150.5641079999996</v>
      </c>
      <c r="P9" s="17">
        <v>4185.8899891999999</v>
      </c>
      <c r="Q9" s="17">
        <v>10336.4540972</v>
      </c>
      <c r="R9" s="116">
        <f t="shared" si="3"/>
        <v>0.51944982222759073</v>
      </c>
      <c r="S9" s="116">
        <f t="shared" si="4"/>
        <v>0.60411745291249963</v>
      </c>
      <c r="T9" s="116">
        <f t="shared" si="5"/>
        <v>0.78081928157670055</v>
      </c>
      <c r="U9" s="116"/>
      <c r="V9" s="116">
        <f t="shared" si="6"/>
        <v>0.4632202841298369</v>
      </c>
      <c r="W9" s="116">
        <f t="shared" si="7"/>
        <v>0.61573038234882171</v>
      </c>
      <c r="X9" s="116">
        <f t="shared" si="8"/>
        <v>0.83013169670287301</v>
      </c>
      <c r="Z9" s="44"/>
    </row>
    <row r="10" spans="2:26" x14ac:dyDescent="0.25">
      <c r="B10" s="11" t="s">
        <v>21</v>
      </c>
      <c r="C10" s="17">
        <v>812.47065660000021</v>
      </c>
      <c r="D10" s="17">
        <v>1534.293643</v>
      </c>
      <c r="E10" s="17">
        <v>1949.6202694999999</v>
      </c>
      <c r="F10" s="17"/>
      <c r="G10" s="17">
        <v>1423.8289849</v>
      </c>
      <c r="H10" s="17">
        <v>3693.9980566999998</v>
      </c>
      <c r="I10" s="17">
        <v>5026.0027797000002</v>
      </c>
      <c r="J10" s="17"/>
      <c r="K10" s="17">
        <f t="shared" si="0"/>
        <v>275.24681948002797</v>
      </c>
      <c r="L10" s="17">
        <f t="shared" si="1"/>
        <v>340.7621300885491</v>
      </c>
      <c r="M10" s="17">
        <f t="shared" si="2"/>
        <v>357.79393343037873</v>
      </c>
      <c r="O10" s="17">
        <v>1949.6202694999999</v>
      </c>
      <c r="P10" s="17">
        <v>5026.0027529999998</v>
      </c>
      <c r="Q10" s="17">
        <v>6975.6230224999999</v>
      </c>
      <c r="R10" s="116">
        <f t="shared" si="3"/>
        <v>0.41673277063762093</v>
      </c>
      <c r="S10" s="116">
        <f t="shared" si="4"/>
        <v>0.78697050241146971</v>
      </c>
      <c r="T10" s="116">
        <f t="shared" si="5"/>
        <v>1</v>
      </c>
      <c r="U10" s="116"/>
      <c r="V10" s="116">
        <f t="shared" si="6"/>
        <v>0.32058780044259483</v>
      </c>
      <c r="W10" s="116">
        <f t="shared" si="7"/>
        <v>0.74950892312214246</v>
      </c>
      <c r="X10" s="116">
        <f t="shared" si="8"/>
        <v>1.0000000038276151</v>
      </c>
      <c r="Z10" s="44"/>
    </row>
    <row r="11" spans="2:26" x14ac:dyDescent="0.25">
      <c r="B11" s="11" t="s">
        <v>22</v>
      </c>
      <c r="C11" s="17">
        <v>5879.9274527000007</v>
      </c>
      <c r="D11" s="17">
        <v>6457.0702620000011</v>
      </c>
      <c r="E11" s="17">
        <v>6733.5354422</v>
      </c>
      <c r="F11" s="17"/>
      <c r="G11" s="17">
        <v>10017.4624613</v>
      </c>
      <c r="H11" s="17">
        <v>10243.135208600001</v>
      </c>
      <c r="I11" s="17">
        <v>10430.4580792</v>
      </c>
      <c r="J11" s="17"/>
      <c r="K11" s="17">
        <f t="shared" si="0"/>
        <v>270.36710983058276</v>
      </c>
      <c r="L11" s="17">
        <f t="shared" si="1"/>
        <v>258.63440837683112</v>
      </c>
      <c r="M11" s="17">
        <f t="shared" si="2"/>
        <v>254.90314365661274</v>
      </c>
      <c r="O11" s="17">
        <v>7222.2887048000002</v>
      </c>
      <c r="P11" s="17">
        <v>10819.576068999999</v>
      </c>
      <c r="Q11" s="17">
        <v>18041.8647738</v>
      </c>
      <c r="R11" s="116">
        <f t="shared" si="3"/>
        <v>0.81413630679041482</v>
      </c>
      <c r="S11" s="116">
        <f t="shared" si="4"/>
        <v>0.89404765247179496</v>
      </c>
      <c r="T11" s="116">
        <f t="shared" si="5"/>
        <v>0.93232709428035321</v>
      </c>
      <c r="U11" s="116"/>
      <c r="V11" s="116">
        <f t="shared" si="6"/>
        <v>0.88113895727041702</v>
      </c>
      <c r="W11" s="116">
        <f t="shared" si="7"/>
        <v>0.92563632861563583</v>
      </c>
      <c r="X11" s="116">
        <f t="shared" si="8"/>
        <v>0.95134254338970403</v>
      </c>
      <c r="Z11" s="44"/>
    </row>
    <row r="12" spans="2:26" x14ac:dyDescent="0.25">
      <c r="B12" s="11" t="s">
        <v>23</v>
      </c>
      <c r="C12" s="17">
        <v>421.04219829999988</v>
      </c>
      <c r="D12" s="17">
        <v>986.46681069999988</v>
      </c>
      <c r="E12" s="17">
        <v>1188.8263566000001</v>
      </c>
      <c r="F12" s="17"/>
      <c r="G12" s="17">
        <v>3658.7092189</v>
      </c>
      <c r="H12" s="17">
        <v>6307.7452125999998</v>
      </c>
      <c r="I12" s="17">
        <v>7450.1283294999994</v>
      </c>
      <c r="J12" s="17"/>
      <c r="K12" s="17">
        <f t="shared" si="0"/>
        <v>968.96497160436786</v>
      </c>
      <c r="L12" s="17">
        <f t="shared" si="1"/>
        <v>739.4280217216841</v>
      </c>
      <c r="M12" s="17">
        <f t="shared" si="2"/>
        <v>726.67926969646726</v>
      </c>
      <c r="O12" s="17">
        <v>1465.6618576999999</v>
      </c>
      <c r="P12" s="17">
        <v>8380.366752599999</v>
      </c>
      <c r="Q12" s="17">
        <v>9846.0286102999999</v>
      </c>
      <c r="R12" s="116">
        <f t="shared" si="3"/>
        <v>0.2872710346441868</v>
      </c>
      <c r="S12" s="116">
        <f t="shared" si="4"/>
        <v>0.67305211329441283</v>
      </c>
      <c r="T12" s="116">
        <f t="shared" si="5"/>
        <v>0.8111191202489052</v>
      </c>
      <c r="U12" s="116"/>
      <c r="V12" s="116">
        <f t="shared" si="6"/>
        <v>0.41435502360130699</v>
      </c>
      <c r="W12" s="116">
        <f t="shared" si="7"/>
        <v>0.74082783140295505</v>
      </c>
      <c r="X12" s="116">
        <f t="shared" si="8"/>
        <v>0.87740499525491211</v>
      </c>
      <c r="Z12" s="44"/>
    </row>
    <row r="13" spans="2:26" x14ac:dyDescent="0.25">
      <c r="B13" s="11" t="s">
        <v>24</v>
      </c>
      <c r="C13" s="17">
        <v>64.761548300000001</v>
      </c>
      <c r="D13" s="17">
        <v>91.798025899999985</v>
      </c>
      <c r="E13" s="17">
        <v>162.2188663</v>
      </c>
      <c r="F13" s="17"/>
      <c r="G13" s="17">
        <v>578.16947240000002</v>
      </c>
      <c r="H13" s="17">
        <v>790.79371399999991</v>
      </c>
      <c r="I13" s="17">
        <v>1182.4912933999999</v>
      </c>
      <c r="J13" s="17"/>
      <c r="K13" s="17">
        <f t="shared" si="0"/>
        <v>992.76659928156778</v>
      </c>
      <c r="L13" s="17">
        <f t="shared" si="1"/>
        <v>961.4495859218689</v>
      </c>
      <c r="M13" s="17">
        <f t="shared" si="2"/>
        <v>828.9480689706927</v>
      </c>
      <c r="O13" s="17">
        <v>181.5013687</v>
      </c>
      <c r="P13" s="17">
        <v>1260.5796025</v>
      </c>
      <c r="Q13" s="17">
        <v>1442.0809712</v>
      </c>
      <c r="R13" s="116">
        <f t="shared" si="3"/>
        <v>0.35681024756922397</v>
      </c>
      <c r="S13" s="116">
        <f t="shared" si="4"/>
        <v>0.50577043334439598</v>
      </c>
      <c r="T13" s="116">
        <f t="shared" si="5"/>
        <v>0.89376111850775264</v>
      </c>
      <c r="U13" s="116"/>
      <c r="V13" s="116">
        <f t="shared" si="6"/>
        <v>0.44583559005358575</v>
      </c>
      <c r="W13" s="116">
        <f t="shared" si="7"/>
        <v>0.61202647946014299</v>
      </c>
      <c r="X13" s="116">
        <f t="shared" si="8"/>
        <v>0.93247895683764903</v>
      </c>
      <c r="Z13" s="44"/>
    </row>
    <row r="14" spans="2:26" x14ac:dyDescent="0.25">
      <c r="B14" s="11" t="s">
        <v>25</v>
      </c>
      <c r="C14" s="17">
        <v>490.10399760000001</v>
      </c>
      <c r="D14" s="17">
        <v>1709.5742309</v>
      </c>
      <c r="E14" s="17">
        <v>3572.6541082999988</v>
      </c>
      <c r="F14" s="17"/>
      <c r="G14" s="17">
        <v>175.82652970000001</v>
      </c>
      <c r="H14" s="17">
        <v>1027.8780417999999</v>
      </c>
      <c r="I14" s="17">
        <v>2394.3850582</v>
      </c>
      <c r="J14" s="17"/>
      <c r="K14" s="17">
        <f t="shared" si="0"/>
        <v>135.87535106038891</v>
      </c>
      <c r="L14" s="17">
        <f t="shared" si="1"/>
        <v>160.12479734552835</v>
      </c>
      <c r="M14" s="17">
        <f t="shared" si="2"/>
        <v>167.01978376908525</v>
      </c>
      <c r="O14" s="17">
        <v>13107.554024900001</v>
      </c>
      <c r="P14" s="17">
        <v>4865.9275678000013</v>
      </c>
      <c r="Q14" s="17">
        <v>17973.481592700002</v>
      </c>
      <c r="R14" s="116">
        <f t="shared" si="3"/>
        <v>3.739095766219732E-2</v>
      </c>
      <c r="S14" s="116">
        <f t="shared" si="4"/>
        <v>0.1304266400620876</v>
      </c>
      <c r="T14" s="116">
        <f t="shared" si="5"/>
        <v>0.27256451520345765</v>
      </c>
      <c r="U14" s="116"/>
      <c r="V14" s="116">
        <f t="shared" si="6"/>
        <v>3.705072519563879E-2</v>
      </c>
      <c r="W14" s="116">
        <f t="shared" si="7"/>
        <v>0.15230506446852382</v>
      </c>
      <c r="X14" s="116">
        <f t="shared" si="8"/>
        <v>0.33199128036070286</v>
      </c>
      <c r="Z14" s="44"/>
    </row>
    <row r="15" spans="2:26" x14ac:dyDescent="0.25">
      <c r="B15" s="11"/>
      <c r="C15" s="17"/>
      <c r="D15" s="17"/>
      <c r="E15" s="17"/>
      <c r="F15" s="17"/>
      <c r="G15" s="17"/>
      <c r="H15" s="17"/>
      <c r="I15" s="17"/>
      <c r="J15" s="17"/>
      <c r="K15" s="17"/>
      <c r="L15" s="17"/>
      <c r="M15" s="17"/>
      <c r="O15" s="17"/>
      <c r="P15" s="17"/>
      <c r="Q15" s="17"/>
      <c r="R15" s="116"/>
      <c r="S15" s="116"/>
      <c r="T15" s="116"/>
      <c r="U15" s="116"/>
      <c r="V15" s="116"/>
      <c r="W15" s="116"/>
      <c r="X15" s="116"/>
    </row>
    <row r="16" spans="2:26" x14ac:dyDescent="0.25">
      <c r="B16" s="11"/>
      <c r="C16" s="17"/>
      <c r="D16" s="17"/>
      <c r="E16" s="17"/>
      <c r="F16" s="17"/>
      <c r="G16" s="17"/>
      <c r="H16" s="17"/>
      <c r="I16" s="17"/>
      <c r="J16" s="17"/>
      <c r="K16" s="17"/>
      <c r="L16" s="17"/>
      <c r="M16" s="17"/>
      <c r="O16" s="17"/>
      <c r="P16" s="17"/>
      <c r="Q16" s="17"/>
      <c r="R16" s="116"/>
      <c r="S16" s="116"/>
      <c r="T16" s="116"/>
      <c r="U16" s="116"/>
      <c r="V16" s="116"/>
      <c r="W16" s="116"/>
      <c r="X16" s="116"/>
    </row>
    <row r="17" spans="2:24" x14ac:dyDescent="0.25">
      <c r="B17" s="11"/>
      <c r="C17" s="17"/>
      <c r="D17" s="17"/>
      <c r="E17" s="17"/>
      <c r="F17" s="17"/>
      <c r="G17" s="17"/>
      <c r="H17" s="17"/>
      <c r="I17" s="17"/>
      <c r="J17" s="17"/>
      <c r="K17" s="17"/>
      <c r="L17" s="17"/>
      <c r="M17" s="17"/>
      <c r="O17" s="17"/>
      <c r="P17" s="17"/>
      <c r="Q17" s="17"/>
      <c r="R17" s="116"/>
      <c r="S17" s="116"/>
      <c r="T17" s="116"/>
      <c r="U17" s="116"/>
      <c r="V17" s="116"/>
      <c r="W17" s="116"/>
      <c r="X17" s="116"/>
    </row>
    <row r="18" spans="2:24" x14ac:dyDescent="0.25">
      <c r="B18" s="11"/>
      <c r="C18" s="17"/>
      <c r="D18" s="17"/>
      <c r="E18" s="17"/>
      <c r="F18" s="17"/>
      <c r="G18" s="17"/>
      <c r="H18" s="17"/>
      <c r="I18" s="17"/>
      <c r="J18" s="17"/>
      <c r="K18" s="17"/>
      <c r="L18" s="17"/>
      <c r="M18" s="17"/>
      <c r="O18" s="17"/>
      <c r="P18" s="17"/>
      <c r="Q18" s="17"/>
      <c r="R18" s="116"/>
      <c r="S18" s="116"/>
      <c r="T18" s="116"/>
      <c r="U18" s="116"/>
      <c r="V18" s="116"/>
      <c r="W18" s="116"/>
      <c r="X18" s="116"/>
    </row>
    <row r="19" spans="2:24" x14ac:dyDescent="0.25">
      <c r="B19" s="11"/>
      <c r="C19" s="17"/>
      <c r="D19" s="17"/>
      <c r="E19" s="17"/>
      <c r="F19" s="17"/>
      <c r="G19" s="17"/>
      <c r="H19" s="17"/>
      <c r="I19" s="17"/>
      <c r="J19" s="17"/>
      <c r="K19" s="17"/>
      <c r="L19" s="17"/>
      <c r="M19" s="17"/>
      <c r="O19" s="17"/>
      <c r="P19" s="17"/>
      <c r="Q19" s="17"/>
      <c r="R19" s="116"/>
      <c r="S19" s="116"/>
      <c r="T19" s="116"/>
      <c r="U19" s="116"/>
      <c r="V19" s="116"/>
      <c r="W19" s="116"/>
      <c r="X19" s="116"/>
    </row>
    <row r="20" spans="2:24" x14ac:dyDescent="0.25">
      <c r="B20" s="11"/>
      <c r="C20" s="17"/>
      <c r="D20" s="17"/>
      <c r="E20" s="17"/>
      <c r="F20" s="17"/>
      <c r="G20" s="17"/>
      <c r="H20" s="17"/>
      <c r="I20" s="17"/>
      <c r="J20" s="17"/>
      <c r="K20" s="17"/>
      <c r="L20" s="17"/>
      <c r="M20" s="17"/>
      <c r="O20" s="17"/>
      <c r="P20" s="17"/>
      <c r="Q20" s="17"/>
      <c r="R20" s="116"/>
      <c r="S20" s="116"/>
      <c r="T20" s="116"/>
      <c r="U20" s="116"/>
      <c r="V20" s="116"/>
      <c r="W20" s="116"/>
      <c r="X20" s="116"/>
    </row>
    <row r="21" spans="2:24" x14ac:dyDescent="0.25">
      <c r="B21" s="11"/>
      <c r="C21" s="17"/>
      <c r="D21" s="17"/>
      <c r="E21" s="17"/>
      <c r="F21" s="17"/>
      <c r="G21" s="17"/>
      <c r="H21" s="17"/>
      <c r="I21" s="17"/>
      <c r="J21" s="17"/>
      <c r="K21" s="17"/>
      <c r="L21" s="17"/>
      <c r="M21" s="17"/>
      <c r="O21" s="17"/>
      <c r="P21" s="17"/>
      <c r="Q21" s="17"/>
      <c r="R21" s="116"/>
      <c r="S21" s="116"/>
      <c r="T21" s="116"/>
      <c r="U21" s="116"/>
      <c r="V21" s="116"/>
      <c r="W21" s="116"/>
      <c r="X21" s="116"/>
    </row>
    <row r="22" spans="2:24" x14ac:dyDescent="0.25">
      <c r="B22" s="11"/>
      <c r="C22" s="17"/>
      <c r="D22" s="17"/>
      <c r="E22" s="17"/>
      <c r="F22" s="17"/>
      <c r="G22" s="17"/>
      <c r="H22" s="17"/>
      <c r="I22" s="17"/>
      <c r="J22" s="17"/>
      <c r="K22" s="17"/>
      <c r="L22" s="17"/>
      <c r="M22" s="17"/>
      <c r="O22" s="17"/>
      <c r="P22" s="17"/>
      <c r="Q22" s="17"/>
      <c r="R22" s="116"/>
      <c r="S22" s="116"/>
      <c r="T22" s="116"/>
      <c r="U22" s="116"/>
      <c r="V22" s="116"/>
      <c r="W22" s="116"/>
      <c r="X22" s="116"/>
    </row>
    <row r="23" spans="2:24" x14ac:dyDescent="0.25">
      <c r="B23" s="11"/>
      <c r="C23" s="17"/>
      <c r="D23" s="17"/>
      <c r="E23" s="17"/>
      <c r="F23" s="17"/>
      <c r="G23" s="17"/>
      <c r="H23" s="17"/>
      <c r="I23" s="17"/>
      <c r="J23" s="17"/>
      <c r="K23" s="17"/>
      <c r="L23" s="17"/>
      <c r="M23" s="17"/>
      <c r="O23" s="17"/>
      <c r="P23" s="17"/>
      <c r="Q23" s="17"/>
      <c r="R23" s="116"/>
      <c r="S23" s="116"/>
      <c r="T23" s="116"/>
      <c r="U23" s="116"/>
      <c r="V23" s="116"/>
      <c r="W23" s="116"/>
      <c r="X23" s="116"/>
    </row>
    <row r="24" spans="2:24" x14ac:dyDescent="0.25">
      <c r="B24" s="11"/>
      <c r="C24" s="17"/>
      <c r="D24" s="17"/>
      <c r="E24" s="17"/>
      <c r="F24" s="17"/>
      <c r="G24" s="17"/>
      <c r="H24" s="17"/>
      <c r="I24" s="17"/>
      <c r="J24" s="17"/>
      <c r="K24" s="17"/>
      <c r="L24" s="17"/>
      <c r="M24" s="17"/>
      <c r="O24" s="17"/>
      <c r="P24" s="17"/>
      <c r="Q24" s="17"/>
      <c r="R24" s="116"/>
      <c r="S24" s="116"/>
      <c r="T24" s="116"/>
      <c r="U24" s="116"/>
      <c r="V24" s="116"/>
      <c r="W24" s="116"/>
      <c r="X24" s="116"/>
    </row>
    <row r="25" spans="2:24" x14ac:dyDescent="0.25">
      <c r="B25" s="11"/>
      <c r="C25" s="17"/>
      <c r="D25" s="17"/>
      <c r="E25" s="17"/>
      <c r="F25" s="17"/>
      <c r="G25" s="17"/>
      <c r="H25" s="17"/>
      <c r="I25" s="17"/>
      <c r="J25" s="17"/>
      <c r="K25" s="17"/>
      <c r="L25" s="17"/>
      <c r="M25" s="17"/>
      <c r="O25" s="17"/>
      <c r="P25" s="17"/>
      <c r="Q25" s="17"/>
      <c r="R25" s="116"/>
      <c r="S25" s="116"/>
      <c r="T25" s="116"/>
      <c r="U25" s="116"/>
      <c r="V25" s="116"/>
      <c r="W25" s="116"/>
      <c r="X25" s="116"/>
    </row>
    <row r="26" spans="2:24" ht="15.75" customHeight="1" thickBot="1" x14ac:dyDescent="0.3">
      <c r="B26" s="12"/>
      <c r="C26" s="18"/>
      <c r="D26" s="18"/>
      <c r="E26" s="18"/>
      <c r="F26" s="17"/>
      <c r="G26" s="18"/>
      <c r="H26" s="18"/>
      <c r="I26" s="18"/>
      <c r="J26" s="17"/>
      <c r="K26" s="17"/>
      <c r="L26" s="17"/>
      <c r="M26" s="17"/>
      <c r="N26" s="17"/>
      <c r="O26" s="18"/>
      <c r="P26" s="18"/>
      <c r="Q26" s="18"/>
      <c r="R26" s="116"/>
      <c r="S26" s="116"/>
      <c r="T26" s="116"/>
      <c r="U26" s="17"/>
      <c r="V26" s="116"/>
      <c r="W26" s="116"/>
      <c r="X26" s="116"/>
    </row>
    <row r="27" spans="2:24" ht="15.75" customHeight="1" thickBot="1" x14ac:dyDescent="0.3">
      <c r="B27" s="71" t="s">
        <v>26</v>
      </c>
      <c r="C27" s="63">
        <f>SUM(C7:C26)</f>
        <v>12170.7203336</v>
      </c>
      <c r="D27" s="63">
        <f>SUM(D7:D26)</f>
        <v>16568.4944388</v>
      </c>
      <c r="E27" s="63">
        <f>SUM(E7:E26)</f>
        <v>20929.760873199997</v>
      </c>
      <c r="F27" s="17"/>
      <c r="G27" s="63">
        <f>SUM(G7:G26)</f>
        <v>18710.641728900002</v>
      </c>
      <c r="H27" s="63">
        <f>SUM(H7:H26)</f>
        <v>26417.536214899996</v>
      </c>
      <c r="I27" s="63">
        <f>SUM(I7:I26)</f>
        <v>32075.961654400002</v>
      </c>
      <c r="J27" s="17"/>
      <c r="K27" s="63">
        <f>AVERAGE(K7:K26)</f>
        <v>396.03448743856364</v>
      </c>
      <c r="L27" s="63">
        <f>AVERAGE(L7:L26)</f>
        <v>373.30283942367942</v>
      </c>
      <c r="M27" s="63">
        <f>AVERAGE(M7:M26)</f>
        <v>357.0817528672456</v>
      </c>
      <c r="N27" s="17"/>
      <c r="O27" s="63">
        <f>SUM(O7:O26)</f>
        <v>40720.000129100001</v>
      </c>
      <c r="P27" s="63">
        <f>SUM(P7:P26)</f>
        <v>38572.257074499998</v>
      </c>
      <c r="Q27" s="63">
        <f>SUM(Q7:Q26)</f>
        <v>79292.257203599991</v>
      </c>
      <c r="R27" s="64">
        <f>C27/$O27</f>
        <v>0.29888802296202249</v>
      </c>
      <c r="S27" s="64">
        <f>D27/$O27</f>
        <v>0.40688836901450665</v>
      </c>
      <c r="T27" s="64">
        <f>E27/$O27</f>
        <v>0.51399216126826153</v>
      </c>
      <c r="U27" s="17"/>
      <c r="V27" s="64">
        <f>(C27+G27)/$Q27</f>
        <v>0.3894625169164429</v>
      </c>
      <c r="W27" s="64">
        <f>(D27+H27)/$Q27</f>
        <v>0.54212141474701725</v>
      </c>
      <c r="X27" s="64">
        <f>(E27+I27)/$Q27</f>
        <v>0.66848547887212184</v>
      </c>
    </row>
    <row r="29" spans="2:24" x14ac:dyDescent="0.25">
      <c r="B29" t="s">
        <v>195</v>
      </c>
      <c r="G29" s="131">
        <f>G27/C27</f>
        <v>1.5373487530762731</v>
      </c>
      <c r="H29" s="131">
        <f>H27/D27</f>
        <v>1.5944439799572596</v>
      </c>
      <c r="I29" s="131">
        <f>I27/E27</f>
        <v>1.5325527056294475</v>
      </c>
    </row>
  </sheetData>
  <mergeCells count="13">
    <mergeCell ref="C4:E4"/>
    <mergeCell ref="G4:I4"/>
    <mergeCell ref="K4:M4"/>
    <mergeCell ref="C5:E5"/>
    <mergeCell ref="G5:I5"/>
    <mergeCell ref="K5:M5"/>
    <mergeCell ref="R4:T4"/>
    <mergeCell ref="Q5:Q6"/>
    <mergeCell ref="R5:T5"/>
    <mergeCell ref="V5:X5"/>
    <mergeCell ref="O4:Q4"/>
    <mergeCell ref="O5:O6"/>
    <mergeCell ref="P5:P6"/>
  </mergeCells>
  <pageMargins left="0.7" right="0.7" top="0.75" bottom="0.75" header="0.3" footer="0.3"/>
  <pageSetup orientation="portrait"/>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tabColor theme="5"/>
  </sheetPr>
  <dimension ref="B1:AB43"/>
  <sheetViews>
    <sheetView workbookViewId="0"/>
  </sheetViews>
  <sheetFormatPr defaultRowHeight="15" x14ac:dyDescent="0.25"/>
  <cols>
    <col min="1" max="1" width="4.28515625" customWidth="1"/>
    <col min="7" max="7" width="3" customWidth="1"/>
    <col min="11" max="11" width="2.7109375" customWidth="1"/>
    <col min="15" max="15" width="2.85546875" customWidth="1"/>
    <col min="19" max="19" width="2.7109375" customWidth="1"/>
    <col min="23" max="23" width="2.7109375" customWidth="1"/>
  </cols>
  <sheetData>
    <row r="1" spans="2:28" ht="15" customHeight="1" x14ac:dyDescent="0.25">
      <c r="H1" s="190" t="s">
        <v>180</v>
      </c>
      <c r="I1" s="152"/>
      <c r="J1" s="152"/>
      <c r="L1" s="190" t="s">
        <v>181</v>
      </c>
      <c r="M1" s="152"/>
      <c r="N1" s="152"/>
      <c r="P1" s="190" t="s">
        <v>182</v>
      </c>
      <c r="Q1" s="152"/>
      <c r="R1" s="152"/>
      <c r="T1" s="190" t="s">
        <v>183</v>
      </c>
      <c r="U1" s="152"/>
      <c r="V1" s="152"/>
      <c r="X1" s="189" t="s">
        <v>184</v>
      </c>
      <c r="Y1" s="152"/>
      <c r="Z1" s="152"/>
      <c r="AA1" s="152"/>
      <c r="AB1" s="152"/>
    </row>
    <row r="2" spans="2:28" x14ac:dyDescent="0.25">
      <c r="H2" s="152"/>
      <c r="I2" s="152"/>
      <c r="J2" s="152"/>
      <c r="L2" s="152"/>
      <c r="M2" s="152"/>
      <c r="N2" s="152"/>
      <c r="P2" s="152"/>
      <c r="Q2" s="152"/>
      <c r="R2" s="152"/>
      <c r="T2" s="152"/>
      <c r="U2" s="152"/>
      <c r="V2" s="152"/>
      <c r="X2" s="152"/>
      <c r="Y2" s="152"/>
      <c r="Z2" s="152"/>
      <c r="AA2" s="152"/>
      <c r="AB2" s="152"/>
    </row>
    <row r="3" spans="2:28" x14ac:dyDescent="0.25">
      <c r="H3" s="152"/>
      <c r="I3" s="152"/>
      <c r="J3" s="152"/>
      <c r="L3" s="152"/>
      <c r="M3" s="152"/>
      <c r="N3" s="152"/>
      <c r="P3" s="152"/>
      <c r="Q3" s="152"/>
      <c r="R3" s="152"/>
      <c r="T3" s="152"/>
      <c r="U3" s="152"/>
      <c r="V3" s="152"/>
      <c r="X3" s="152"/>
      <c r="Y3" s="152"/>
      <c r="Z3" s="152"/>
      <c r="AA3" s="152"/>
      <c r="AB3" s="152"/>
    </row>
    <row r="4" spans="2:28" ht="18" customHeight="1" thickBot="1" x14ac:dyDescent="0.3">
      <c r="C4" s="66" t="s">
        <v>49</v>
      </c>
      <c r="H4" s="152"/>
      <c r="I4" s="152"/>
      <c r="J4" s="152"/>
      <c r="L4" s="152"/>
      <c r="M4" s="152"/>
      <c r="N4" s="152"/>
      <c r="P4" s="152"/>
      <c r="Q4" s="152"/>
      <c r="R4" s="152"/>
      <c r="T4" s="152"/>
      <c r="U4" s="152"/>
      <c r="V4" s="152"/>
      <c r="X4" s="152"/>
      <c r="Y4" s="152"/>
      <c r="Z4" s="152"/>
      <c r="AA4" s="152"/>
      <c r="AB4" s="152"/>
    </row>
    <row r="5" spans="2:28" ht="39.75" customHeight="1" thickBot="1" x14ac:dyDescent="0.3">
      <c r="B5" s="56"/>
      <c r="C5" s="144" t="s">
        <v>51</v>
      </c>
      <c r="D5" s="144" t="s">
        <v>52</v>
      </c>
      <c r="E5" s="140"/>
      <c r="F5" s="140"/>
      <c r="H5" s="144" t="s">
        <v>185</v>
      </c>
      <c r="I5" s="140"/>
      <c r="J5" s="140"/>
      <c r="L5" s="144" t="s">
        <v>186</v>
      </c>
      <c r="M5" s="140"/>
      <c r="N5" s="140"/>
      <c r="P5" s="144" t="s">
        <v>187</v>
      </c>
      <c r="Q5" s="140"/>
      <c r="R5" s="140"/>
      <c r="T5" s="144" t="s">
        <v>188</v>
      </c>
      <c r="U5" s="140"/>
      <c r="V5" s="140"/>
      <c r="X5" s="188" t="s">
        <v>189</v>
      </c>
      <c r="Y5" s="140"/>
      <c r="Z5" s="140"/>
    </row>
    <row r="6" spans="2:28" ht="15.75" customHeight="1" thickBot="1" x14ac:dyDescent="0.3">
      <c r="B6" s="53" t="s">
        <v>14</v>
      </c>
      <c r="C6" s="140"/>
      <c r="D6" s="47" t="s">
        <v>67</v>
      </c>
      <c r="E6" s="47" t="s">
        <v>68</v>
      </c>
      <c r="F6" s="47" t="s">
        <v>69</v>
      </c>
      <c r="H6" s="47" t="s">
        <v>67</v>
      </c>
      <c r="I6" s="47" t="s">
        <v>68</v>
      </c>
      <c r="J6" s="47" t="s">
        <v>69</v>
      </c>
      <c r="L6" s="47" t="s">
        <v>67</v>
      </c>
      <c r="M6" s="47" t="s">
        <v>68</v>
      </c>
      <c r="N6" s="47" t="s">
        <v>69</v>
      </c>
      <c r="P6" s="47" t="s">
        <v>67</v>
      </c>
      <c r="Q6" s="47" t="s">
        <v>68</v>
      </c>
      <c r="R6" s="47" t="s">
        <v>69</v>
      </c>
      <c r="T6" s="47" t="s">
        <v>67</v>
      </c>
      <c r="U6" s="47" t="s">
        <v>68</v>
      </c>
      <c r="V6" s="47" t="s">
        <v>69</v>
      </c>
      <c r="X6" s="47" t="s">
        <v>67</v>
      </c>
      <c r="Y6" s="47" t="s">
        <v>68</v>
      </c>
      <c r="Z6" s="47" t="s">
        <v>69</v>
      </c>
    </row>
    <row r="7" spans="2:28" x14ac:dyDescent="0.25">
      <c r="B7" t="s">
        <v>18</v>
      </c>
      <c r="C7" s="44">
        <v>4319</v>
      </c>
      <c r="D7" s="44">
        <v>352</v>
      </c>
      <c r="E7" s="44">
        <v>694</v>
      </c>
      <c r="F7" s="44">
        <v>902</v>
      </c>
      <c r="H7" s="107">
        <v>173.92827299999999</v>
      </c>
      <c r="I7" s="107">
        <v>428.174958</v>
      </c>
      <c r="J7" s="107">
        <v>794.07494899999995</v>
      </c>
      <c r="L7" s="44">
        <v>13</v>
      </c>
      <c r="M7" s="44">
        <v>32</v>
      </c>
      <c r="N7" s="44">
        <v>42</v>
      </c>
      <c r="P7" s="107">
        <v>5.7088799999999997</v>
      </c>
      <c r="Q7" s="107">
        <v>4.1635689999999999</v>
      </c>
      <c r="R7" s="107">
        <v>3.8819140000000001</v>
      </c>
      <c r="S7" s="107"/>
      <c r="T7" s="107">
        <v>179.63715300000001</v>
      </c>
      <c r="U7" s="107">
        <v>432.338527</v>
      </c>
      <c r="V7" s="107">
        <v>797.956863</v>
      </c>
      <c r="X7">
        <v>0</v>
      </c>
      <c r="Y7">
        <v>0</v>
      </c>
      <c r="Z7">
        <v>0</v>
      </c>
    </row>
    <row r="8" spans="2:28" x14ac:dyDescent="0.25">
      <c r="B8" t="s">
        <v>19</v>
      </c>
      <c r="C8" s="44">
        <v>457</v>
      </c>
      <c r="D8" s="44">
        <v>457</v>
      </c>
      <c r="E8" s="44">
        <v>457</v>
      </c>
      <c r="F8" s="44">
        <v>457</v>
      </c>
      <c r="H8" s="107">
        <v>91.831344999999999</v>
      </c>
      <c r="I8" s="107">
        <v>120.103736</v>
      </c>
      <c r="J8" s="107">
        <v>124.065093</v>
      </c>
      <c r="L8" s="44">
        <v>0</v>
      </c>
      <c r="M8" s="44">
        <v>0</v>
      </c>
      <c r="N8" s="44">
        <v>0</v>
      </c>
      <c r="P8" s="107">
        <v>0</v>
      </c>
      <c r="Q8" s="107">
        <v>0</v>
      </c>
      <c r="R8" s="107">
        <v>0</v>
      </c>
      <c r="S8" s="107"/>
      <c r="T8" s="107">
        <v>91.831344999999999</v>
      </c>
      <c r="U8" s="107">
        <v>120.103736</v>
      </c>
      <c r="V8" s="107">
        <v>124.065093</v>
      </c>
      <c r="X8">
        <v>0</v>
      </c>
      <c r="Y8">
        <v>0</v>
      </c>
      <c r="Z8">
        <v>0</v>
      </c>
    </row>
    <row r="9" spans="2:28" x14ac:dyDescent="0.25">
      <c r="B9" t="s">
        <v>20</v>
      </c>
      <c r="C9" s="44">
        <v>2790</v>
      </c>
      <c r="D9" s="44">
        <v>1673</v>
      </c>
      <c r="E9" s="44">
        <v>1959</v>
      </c>
      <c r="F9" s="44">
        <v>2386</v>
      </c>
      <c r="H9" s="107">
        <v>338.10906699999998</v>
      </c>
      <c r="I9" s="107">
        <v>535.07490299999995</v>
      </c>
      <c r="J9" s="107">
        <v>798.35100299999999</v>
      </c>
      <c r="L9" s="44">
        <v>17</v>
      </c>
      <c r="M9" s="44">
        <v>19</v>
      </c>
      <c r="N9" s="44">
        <v>17</v>
      </c>
      <c r="P9" s="107">
        <v>2.2048730000000001</v>
      </c>
      <c r="Q9" s="107">
        <v>0.67612700000000003</v>
      </c>
      <c r="R9" s="107">
        <v>0.64728399999999997</v>
      </c>
      <c r="S9" s="107"/>
      <c r="T9" s="107">
        <v>340.31394</v>
      </c>
      <c r="U9" s="107">
        <v>535.75103000000001</v>
      </c>
      <c r="V9" s="107">
        <v>798.998287</v>
      </c>
      <c r="X9">
        <v>0</v>
      </c>
      <c r="Y9">
        <v>0</v>
      </c>
      <c r="Z9">
        <v>0</v>
      </c>
    </row>
    <row r="10" spans="2:28" x14ac:dyDescent="0.25">
      <c r="B10" t="s">
        <v>21</v>
      </c>
      <c r="C10" s="44">
        <v>1743</v>
      </c>
      <c r="D10" s="44">
        <v>779</v>
      </c>
      <c r="E10" s="44">
        <v>1369</v>
      </c>
      <c r="F10" s="44">
        <v>1743</v>
      </c>
      <c r="H10" s="107">
        <v>187.069684</v>
      </c>
      <c r="I10" s="107">
        <v>377.33457900000002</v>
      </c>
      <c r="J10" s="107">
        <v>556.85288700000001</v>
      </c>
      <c r="L10" s="44">
        <v>11</v>
      </c>
      <c r="M10" s="44">
        <v>14</v>
      </c>
      <c r="N10" s="44">
        <v>0</v>
      </c>
      <c r="P10" s="107">
        <v>1.8089150000000001</v>
      </c>
      <c r="Q10" s="107">
        <v>1.2960069999999999</v>
      </c>
      <c r="R10" s="107">
        <v>0</v>
      </c>
      <c r="S10" s="107"/>
      <c r="T10" s="107">
        <v>188.87859900000001</v>
      </c>
      <c r="U10" s="107">
        <v>378.63058599999999</v>
      </c>
      <c r="V10" s="107">
        <v>556.85288700000001</v>
      </c>
      <c r="X10">
        <v>0</v>
      </c>
      <c r="Y10">
        <v>0</v>
      </c>
      <c r="Z10">
        <v>0</v>
      </c>
    </row>
    <row r="11" spans="2:28" x14ac:dyDescent="0.25">
      <c r="B11" t="s">
        <v>22</v>
      </c>
      <c r="C11" s="44">
        <v>4166</v>
      </c>
      <c r="D11" s="44">
        <v>3636</v>
      </c>
      <c r="E11" s="44">
        <v>3758</v>
      </c>
      <c r="F11" s="44">
        <v>3895</v>
      </c>
      <c r="H11" s="107">
        <v>1267.037793</v>
      </c>
      <c r="I11" s="107">
        <v>1388.8589730000001</v>
      </c>
      <c r="J11" s="107">
        <v>1474.5625</v>
      </c>
      <c r="L11" s="44">
        <v>7</v>
      </c>
      <c r="M11" s="44">
        <v>9</v>
      </c>
      <c r="N11" s="44">
        <v>2</v>
      </c>
      <c r="P11" s="107">
        <v>0.78419099999999997</v>
      </c>
      <c r="Q11" s="107">
        <v>0.28785500000000003</v>
      </c>
      <c r="R11" s="107">
        <v>7.6745999999999995E-2</v>
      </c>
      <c r="S11" s="107"/>
      <c r="T11" s="107">
        <v>1267.8219839999999</v>
      </c>
      <c r="U11" s="107">
        <v>1389.1468279999999</v>
      </c>
      <c r="V11" s="107">
        <v>1474.639246</v>
      </c>
      <c r="X11">
        <v>0</v>
      </c>
      <c r="Y11">
        <v>0</v>
      </c>
      <c r="Z11">
        <v>0</v>
      </c>
    </row>
    <row r="12" spans="2:28" x14ac:dyDescent="0.25">
      <c r="B12" t="s">
        <v>23</v>
      </c>
      <c r="C12" s="44">
        <v>1927</v>
      </c>
      <c r="D12" s="44">
        <v>737</v>
      </c>
      <c r="E12" s="44">
        <v>1438</v>
      </c>
      <c r="F12" s="44">
        <v>1683</v>
      </c>
      <c r="H12" s="107">
        <v>235.37696</v>
      </c>
      <c r="I12" s="107">
        <v>435.40599600000002</v>
      </c>
      <c r="J12" s="107">
        <v>542.76083200000005</v>
      </c>
      <c r="L12" s="44">
        <v>22</v>
      </c>
      <c r="M12" s="44">
        <v>19</v>
      </c>
      <c r="N12" s="44">
        <v>16</v>
      </c>
      <c r="P12" s="107">
        <v>1.5667359999999999</v>
      </c>
      <c r="Q12" s="107">
        <v>1.3336939999999999</v>
      </c>
      <c r="R12" s="107">
        <v>1.1018479999999999</v>
      </c>
      <c r="S12" s="107"/>
      <c r="T12" s="107">
        <v>236.94369599999999</v>
      </c>
      <c r="U12" s="107">
        <v>436.73969</v>
      </c>
      <c r="V12" s="107">
        <v>543.86267999999995</v>
      </c>
      <c r="X12">
        <v>0</v>
      </c>
      <c r="Y12">
        <v>0</v>
      </c>
      <c r="Z12">
        <v>0</v>
      </c>
    </row>
    <row r="13" spans="2:28" x14ac:dyDescent="0.25">
      <c r="B13" t="s">
        <v>24</v>
      </c>
      <c r="C13" s="44">
        <v>337</v>
      </c>
      <c r="D13" s="44">
        <v>141</v>
      </c>
      <c r="E13" s="44">
        <v>195</v>
      </c>
      <c r="F13" s="44">
        <v>313</v>
      </c>
      <c r="H13" s="107">
        <v>21.835685999999999</v>
      </c>
      <c r="I13" s="107">
        <v>35.619104</v>
      </c>
      <c r="J13" s="107">
        <v>64.810903999999994</v>
      </c>
      <c r="L13" s="44">
        <v>6</v>
      </c>
      <c r="M13" s="44">
        <v>6</v>
      </c>
      <c r="N13" s="44">
        <v>4</v>
      </c>
      <c r="P13" s="107">
        <v>0.57345900000000005</v>
      </c>
      <c r="Q13" s="107">
        <v>0.46722599999999997</v>
      </c>
      <c r="R13" s="107">
        <v>0.20690900000000001</v>
      </c>
      <c r="S13" s="107"/>
      <c r="T13" s="107">
        <v>22.409144999999999</v>
      </c>
      <c r="U13" s="107">
        <v>36.086329999999997</v>
      </c>
      <c r="V13" s="107">
        <v>65.017813000000004</v>
      </c>
      <c r="X13">
        <v>0</v>
      </c>
      <c r="Y13">
        <v>0</v>
      </c>
      <c r="Z13">
        <v>0</v>
      </c>
    </row>
    <row r="14" spans="2:28" x14ac:dyDescent="0.25">
      <c r="B14" t="s">
        <v>25</v>
      </c>
      <c r="C14" s="44">
        <v>9519</v>
      </c>
      <c r="D14" s="44">
        <v>433</v>
      </c>
      <c r="E14" s="44">
        <v>1266</v>
      </c>
      <c r="F14" s="44">
        <v>2702</v>
      </c>
      <c r="H14" s="107">
        <v>55.091723000000002</v>
      </c>
      <c r="I14" s="107">
        <v>200.81364300000001</v>
      </c>
      <c r="J14" s="107">
        <v>623.43150700000001</v>
      </c>
      <c r="L14" s="44">
        <v>24</v>
      </c>
      <c r="M14" s="44">
        <v>93</v>
      </c>
      <c r="N14" s="44">
        <v>142</v>
      </c>
      <c r="P14" s="107">
        <v>1.154401</v>
      </c>
      <c r="Q14" s="107">
        <v>4.4967670000000002</v>
      </c>
      <c r="R14" s="107">
        <v>22.696142999999999</v>
      </c>
      <c r="S14" s="107"/>
      <c r="T14" s="107">
        <v>56.246124000000002</v>
      </c>
      <c r="U14" s="107">
        <v>205.31040999999999</v>
      </c>
      <c r="V14" s="107">
        <v>646.12765000000002</v>
      </c>
      <c r="X14">
        <v>0</v>
      </c>
      <c r="Y14">
        <v>0</v>
      </c>
      <c r="Z14">
        <v>0</v>
      </c>
    </row>
    <row r="15" spans="2:28" x14ac:dyDescent="0.25">
      <c r="C15" s="44"/>
      <c r="D15" s="44"/>
      <c r="E15" s="44"/>
      <c r="F15" s="44"/>
      <c r="H15" s="107"/>
      <c r="I15" s="107"/>
      <c r="J15" s="107"/>
      <c r="L15" s="44"/>
      <c r="M15" s="44"/>
      <c r="N15" s="44"/>
      <c r="P15" s="107"/>
      <c r="Q15" s="107"/>
      <c r="R15" s="107"/>
      <c r="S15" s="107"/>
      <c r="T15" s="107"/>
      <c r="U15" s="107"/>
      <c r="V15" s="107"/>
    </row>
    <row r="16" spans="2:28" x14ac:dyDescent="0.25">
      <c r="C16" s="44"/>
      <c r="D16" s="44"/>
      <c r="E16" s="44"/>
      <c r="F16" s="44"/>
      <c r="H16" s="107"/>
      <c r="I16" s="107"/>
      <c r="J16" s="107"/>
      <c r="L16" s="44"/>
      <c r="M16" s="44"/>
      <c r="N16" s="44"/>
      <c r="P16" s="107"/>
      <c r="Q16" s="107"/>
      <c r="R16" s="107"/>
      <c r="S16" s="107"/>
      <c r="T16" s="107"/>
      <c r="U16" s="107"/>
      <c r="V16" s="107"/>
    </row>
    <row r="17" spans="3:26" x14ac:dyDescent="0.25">
      <c r="C17" s="44"/>
      <c r="D17" s="44"/>
      <c r="E17" s="44"/>
      <c r="F17" s="44"/>
      <c r="H17" s="107"/>
      <c r="I17" s="107"/>
      <c r="J17" s="107"/>
      <c r="L17" s="44"/>
      <c r="M17" s="44"/>
      <c r="N17" s="44"/>
      <c r="P17" s="107"/>
      <c r="Q17" s="107"/>
      <c r="R17" s="107"/>
      <c r="S17" s="107"/>
      <c r="T17" s="107"/>
      <c r="U17" s="107"/>
      <c r="V17" s="107"/>
    </row>
    <row r="18" spans="3:26" x14ac:dyDescent="0.25">
      <c r="C18" s="44"/>
      <c r="D18" s="44"/>
      <c r="E18" s="44"/>
      <c r="F18" s="44"/>
      <c r="H18" s="107"/>
      <c r="I18" s="107"/>
      <c r="J18" s="107"/>
      <c r="L18" s="44"/>
      <c r="M18" s="44"/>
      <c r="N18" s="44"/>
      <c r="P18" s="107"/>
      <c r="Q18" s="107"/>
      <c r="R18" s="107"/>
      <c r="S18" s="107"/>
      <c r="T18" s="107"/>
      <c r="U18" s="107"/>
      <c r="V18" s="107"/>
    </row>
    <row r="19" spans="3:26" x14ac:dyDescent="0.25">
      <c r="C19" s="44"/>
      <c r="D19" s="44"/>
      <c r="E19" s="44"/>
      <c r="F19" s="44"/>
      <c r="H19" s="107"/>
      <c r="I19" s="107"/>
      <c r="J19" s="107"/>
      <c r="L19" s="44"/>
      <c r="M19" s="44"/>
      <c r="N19" s="44"/>
      <c r="P19" s="107"/>
      <c r="Q19" s="107"/>
      <c r="R19" s="107"/>
      <c r="S19" s="107"/>
      <c r="T19" s="107"/>
      <c r="U19" s="107"/>
      <c r="V19" s="107"/>
    </row>
    <row r="20" spans="3:26" x14ac:dyDescent="0.25">
      <c r="C20" s="44"/>
      <c r="D20" s="44"/>
      <c r="E20" s="44"/>
      <c r="F20" s="44"/>
      <c r="H20" s="107"/>
      <c r="I20" s="107"/>
      <c r="J20" s="107"/>
      <c r="L20" s="44"/>
      <c r="M20" s="44"/>
      <c r="N20" s="44"/>
      <c r="P20" s="107"/>
      <c r="Q20" s="107"/>
      <c r="R20" s="107"/>
      <c r="S20" s="107"/>
      <c r="T20" s="107"/>
      <c r="U20" s="107"/>
      <c r="V20" s="107"/>
    </row>
    <row r="21" spans="3:26" x14ac:dyDescent="0.25">
      <c r="C21" s="44"/>
      <c r="D21" s="44"/>
      <c r="E21" s="44"/>
      <c r="F21" s="44"/>
      <c r="H21" s="107"/>
      <c r="I21" s="107"/>
      <c r="J21" s="107"/>
      <c r="L21" s="44"/>
      <c r="M21" s="44"/>
      <c r="N21" s="44"/>
      <c r="P21" s="107"/>
      <c r="Q21" s="107"/>
      <c r="R21" s="107"/>
      <c r="S21" s="107"/>
      <c r="T21" s="107"/>
      <c r="U21" s="107"/>
      <c r="V21" s="107"/>
    </row>
    <row r="22" spans="3:26" x14ac:dyDescent="0.25">
      <c r="C22" s="44"/>
      <c r="D22" s="44"/>
      <c r="E22" s="44"/>
      <c r="F22" s="44"/>
      <c r="H22" s="107"/>
      <c r="I22" s="107"/>
      <c r="J22" s="107"/>
      <c r="L22" s="44"/>
      <c r="M22" s="44"/>
      <c r="N22" s="44"/>
      <c r="P22" s="107"/>
      <c r="Q22" s="107"/>
      <c r="R22" s="107"/>
      <c r="S22" s="107"/>
      <c r="T22" s="107"/>
      <c r="U22" s="107"/>
      <c r="V22" s="107"/>
    </row>
    <row r="23" spans="3:26" x14ac:dyDescent="0.25">
      <c r="C23" s="44"/>
      <c r="D23" s="44"/>
      <c r="E23" s="44"/>
      <c r="F23" s="44"/>
      <c r="H23" s="107"/>
      <c r="I23" s="107"/>
      <c r="J23" s="107"/>
      <c r="L23" s="44"/>
      <c r="M23" s="44"/>
      <c r="N23" s="44"/>
      <c r="P23" s="107"/>
      <c r="Q23" s="107"/>
      <c r="R23" s="107"/>
      <c r="S23" s="107"/>
      <c r="T23" s="107"/>
      <c r="U23" s="107"/>
      <c r="V23" s="107"/>
    </row>
    <row r="24" spans="3:26" x14ac:dyDescent="0.25">
      <c r="C24" s="44"/>
      <c r="D24" s="44"/>
      <c r="E24" s="44"/>
      <c r="F24" s="44"/>
      <c r="H24" s="107"/>
      <c r="I24" s="107"/>
      <c r="J24" s="107"/>
      <c r="L24" s="44"/>
      <c r="M24" s="44"/>
      <c r="N24" s="44"/>
      <c r="P24" s="107"/>
      <c r="Q24" s="107"/>
      <c r="R24" s="107"/>
      <c r="S24" s="107"/>
      <c r="T24" s="107"/>
      <c r="U24" s="107"/>
      <c r="V24" s="107"/>
    </row>
    <row r="25" spans="3:26" x14ac:dyDescent="0.25">
      <c r="C25" s="44"/>
      <c r="D25" s="44"/>
      <c r="E25" s="44"/>
      <c r="F25" s="44"/>
      <c r="H25" s="107"/>
      <c r="I25" s="107"/>
      <c r="J25" s="107"/>
      <c r="L25" s="44"/>
      <c r="M25" s="44"/>
      <c r="N25" s="44"/>
      <c r="P25" s="107"/>
      <c r="Q25" s="107"/>
      <c r="R25" s="107"/>
      <c r="S25" s="107"/>
      <c r="T25" s="107"/>
      <c r="U25" s="107"/>
      <c r="V25" s="107"/>
    </row>
    <row r="26" spans="3:26" ht="15.75" customHeight="1" thickBot="1" x14ac:dyDescent="0.3">
      <c r="C26" s="44"/>
      <c r="D26" s="44"/>
      <c r="E26" s="44"/>
      <c r="F26" s="44"/>
      <c r="H26" s="107"/>
      <c r="I26" s="107"/>
      <c r="J26" s="107"/>
      <c r="L26" s="44"/>
      <c r="M26" s="44"/>
      <c r="N26" s="44"/>
      <c r="P26" s="107"/>
      <c r="Q26" s="107"/>
      <c r="R26" s="107"/>
      <c r="S26" s="107"/>
      <c r="T26" s="107"/>
      <c r="U26" s="107"/>
      <c r="V26" s="107"/>
    </row>
    <row r="27" spans="3:26" ht="15.75" customHeight="1" thickBot="1" x14ac:dyDescent="0.3">
      <c r="C27" s="44"/>
      <c r="D27" s="63">
        <f>SUM(D7:D26)</f>
        <v>8208</v>
      </c>
      <c r="E27" s="63">
        <f>SUM(E7:E26)</f>
        <v>11136</v>
      </c>
      <c r="F27" s="63">
        <f>SUM(F7:F26)</f>
        <v>14081</v>
      </c>
      <c r="H27" s="113">
        <f>SUM(H7:H26)</f>
        <v>2370.2805309999999</v>
      </c>
      <c r="I27" s="113">
        <f>SUM(I7:I26)</f>
        <v>3521.3858919999998</v>
      </c>
      <c r="J27" s="113">
        <f>SUM(J7:J26)</f>
        <v>4978.9096749999999</v>
      </c>
      <c r="L27" s="63">
        <f>SUM(L7:L26)</f>
        <v>100</v>
      </c>
      <c r="M27" s="63">
        <f>SUM(M7:M26)</f>
        <v>192</v>
      </c>
      <c r="N27" s="63">
        <f>SUM(N7:N26)</f>
        <v>223</v>
      </c>
      <c r="P27" s="113">
        <f>SUM(P7:P26)</f>
        <v>13.801455000000001</v>
      </c>
      <c r="Q27" s="113">
        <f>SUM(Q7:Q26)</f>
        <v>12.721245</v>
      </c>
      <c r="R27" s="113">
        <f>SUM(R7:R26)</f>
        <v>28.610844</v>
      </c>
      <c r="S27" s="108"/>
      <c r="T27" s="113">
        <f>SUM(T7:T26)</f>
        <v>2384.0819859999997</v>
      </c>
      <c r="U27" s="113">
        <f>SUM(U7:U26)</f>
        <v>3534.107137</v>
      </c>
      <c r="V27" s="113">
        <f>SUM(V7:V26)</f>
        <v>5007.5205190000006</v>
      </c>
      <c r="X27" s="63">
        <f>SUM(X7:X26)</f>
        <v>0</v>
      </c>
      <c r="Y27" s="63">
        <f>SUM(Y7:Y26)</f>
        <v>0</v>
      </c>
      <c r="Z27" s="63">
        <f>SUM(Z7:Z26)</f>
        <v>0</v>
      </c>
    </row>
    <row r="28" spans="3:26" x14ac:dyDescent="0.25">
      <c r="H28" s="108"/>
      <c r="I28" s="108"/>
      <c r="J28" s="108"/>
      <c r="L28" s="112"/>
      <c r="M28" s="112"/>
      <c r="N28" s="112"/>
      <c r="P28" s="108"/>
      <c r="Q28" s="108"/>
      <c r="R28" s="108"/>
      <c r="S28" s="108"/>
      <c r="T28" s="108"/>
      <c r="U28" s="108"/>
      <c r="V28" s="108"/>
    </row>
    <row r="29" spans="3:26" x14ac:dyDescent="0.25">
      <c r="H29" s="108"/>
      <c r="I29" s="108"/>
      <c r="J29" s="108"/>
      <c r="L29" s="112"/>
      <c r="M29" s="112"/>
      <c r="N29" s="112"/>
      <c r="P29" s="108"/>
      <c r="Q29" s="108"/>
      <c r="R29" s="108"/>
      <c r="S29" s="108"/>
      <c r="T29" s="108"/>
      <c r="U29" s="108"/>
      <c r="V29" s="108"/>
    </row>
    <row r="30" spans="3:26" x14ac:dyDescent="0.25">
      <c r="H30" s="108"/>
      <c r="I30" s="108"/>
      <c r="J30" s="108"/>
      <c r="L30" s="112"/>
      <c r="M30" s="112"/>
      <c r="N30" s="112"/>
      <c r="P30" s="108"/>
      <c r="Q30" s="108"/>
      <c r="R30" s="108"/>
      <c r="S30" s="108"/>
      <c r="T30" s="108"/>
      <c r="U30" s="108"/>
      <c r="V30" s="108"/>
    </row>
    <row r="31" spans="3:26" x14ac:dyDescent="0.25">
      <c r="H31" s="108"/>
      <c r="I31" s="108"/>
      <c r="J31" s="108"/>
      <c r="L31" s="112"/>
      <c r="M31" s="112"/>
      <c r="N31" s="112"/>
      <c r="P31" s="108"/>
      <c r="Q31" s="108"/>
      <c r="R31" s="108"/>
      <c r="S31" s="108"/>
      <c r="T31" s="108"/>
      <c r="U31" s="108"/>
      <c r="V31" s="108"/>
    </row>
    <row r="32" spans="3:26" x14ac:dyDescent="0.25">
      <c r="H32" s="108"/>
      <c r="I32" s="108"/>
      <c r="J32" s="108"/>
      <c r="L32" s="112"/>
      <c r="M32" s="112"/>
      <c r="N32" s="112"/>
      <c r="P32" s="108"/>
      <c r="Q32" s="108"/>
      <c r="R32" s="108"/>
      <c r="S32" s="108"/>
      <c r="T32" s="108"/>
      <c r="U32" s="108"/>
      <c r="V32" s="108"/>
    </row>
    <row r="33" spans="8:22" x14ac:dyDescent="0.25">
      <c r="H33" s="108"/>
      <c r="I33" s="108"/>
      <c r="J33" s="108"/>
      <c r="L33" s="112"/>
      <c r="M33" s="112"/>
      <c r="N33" s="112"/>
      <c r="P33" s="108"/>
      <c r="Q33" s="108"/>
      <c r="R33" s="108"/>
      <c r="S33" s="108"/>
      <c r="T33" s="108"/>
      <c r="U33" s="108"/>
      <c r="V33" s="108"/>
    </row>
    <row r="34" spans="8:22" x14ac:dyDescent="0.25">
      <c r="H34" s="108"/>
      <c r="I34" s="108"/>
      <c r="J34" s="108"/>
      <c r="L34" s="108"/>
      <c r="M34" s="108"/>
      <c r="N34" s="108"/>
      <c r="P34" s="108"/>
      <c r="Q34" s="108"/>
      <c r="R34" s="108"/>
      <c r="S34" s="108"/>
      <c r="T34" s="108"/>
      <c r="U34" s="108"/>
      <c r="V34" s="108"/>
    </row>
    <row r="35" spans="8:22" x14ac:dyDescent="0.25">
      <c r="H35" s="108"/>
      <c r="I35" s="108"/>
      <c r="J35" s="108"/>
      <c r="L35" s="108"/>
      <c r="M35" s="108"/>
      <c r="N35" s="108"/>
      <c r="P35" s="108"/>
      <c r="Q35" s="108"/>
      <c r="R35" s="108"/>
      <c r="S35" s="108"/>
      <c r="T35" s="108"/>
      <c r="U35" s="108"/>
      <c r="V35" s="108"/>
    </row>
    <row r="36" spans="8:22" x14ac:dyDescent="0.25">
      <c r="L36" s="108"/>
      <c r="M36" s="108"/>
      <c r="N36" s="108"/>
      <c r="P36" s="108"/>
      <c r="Q36" s="108"/>
      <c r="R36" s="108"/>
      <c r="S36" s="108"/>
      <c r="T36" s="108"/>
      <c r="U36" s="108"/>
      <c r="V36" s="108"/>
    </row>
    <row r="37" spans="8:22" x14ac:dyDescent="0.25">
      <c r="L37" s="108"/>
      <c r="M37" s="108"/>
      <c r="N37" s="108"/>
      <c r="P37" s="108"/>
      <c r="Q37" s="108"/>
      <c r="R37" s="108"/>
      <c r="S37" s="108"/>
      <c r="T37" s="108"/>
      <c r="U37" s="108"/>
      <c r="V37" s="108"/>
    </row>
    <row r="38" spans="8:22" x14ac:dyDescent="0.25">
      <c r="L38" s="108"/>
      <c r="M38" s="108"/>
      <c r="N38" s="108"/>
      <c r="P38" s="108"/>
      <c r="Q38" s="108"/>
      <c r="R38" s="108"/>
      <c r="S38" s="108"/>
      <c r="T38" s="108"/>
      <c r="U38" s="108"/>
      <c r="V38" s="108"/>
    </row>
    <row r="39" spans="8:22" x14ac:dyDescent="0.25">
      <c r="L39" s="108"/>
      <c r="M39" s="108"/>
      <c r="N39" s="108"/>
      <c r="P39" s="108"/>
      <c r="Q39" s="108"/>
      <c r="R39" s="108"/>
      <c r="S39" s="108"/>
      <c r="T39" s="108"/>
      <c r="U39" s="108"/>
      <c r="V39" s="108"/>
    </row>
    <row r="40" spans="8:22" x14ac:dyDescent="0.25">
      <c r="L40" s="108"/>
      <c r="M40" s="108"/>
      <c r="N40" s="108"/>
      <c r="P40" s="108"/>
      <c r="Q40" s="108"/>
      <c r="R40" s="108"/>
      <c r="S40" s="108"/>
      <c r="T40" s="108"/>
      <c r="U40" s="108"/>
      <c r="V40" s="108"/>
    </row>
    <row r="41" spans="8:22" x14ac:dyDescent="0.25">
      <c r="P41" s="108"/>
      <c r="Q41" s="108"/>
      <c r="R41" s="108"/>
      <c r="S41" s="108"/>
      <c r="T41" s="108"/>
      <c r="U41" s="108"/>
      <c r="V41" s="108"/>
    </row>
    <row r="42" spans="8:22" x14ac:dyDescent="0.25">
      <c r="P42" s="108"/>
      <c r="Q42" s="108"/>
      <c r="R42" s="108"/>
      <c r="S42" s="108"/>
      <c r="T42" s="108"/>
      <c r="U42" s="108"/>
      <c r="V42" s="108"/>
    </row>
    <row r="43" spans="8:22" x14ac:dyDescent="0.25">
      <c r="P43" s="108"/>
      <c r="Q43" s="108"/>
      <c r="R43" s="108"/>
      <c r="S43" s="108"/>
      <c r="T43" s="108"/>
      <c r="U43" s="108"/>
      <c r="V43" s="108"/>
    </row>
  </sheetData>
  <mergeCells count="12">
    <mergeCell ref="X5:Z5"/>
    <mergeCell ref="X1:AB4"/>
    <mergeCell ref="C5:C6"/>
    <mergeCell ref="D5:F5"/>
    <mergeCell ref="H5:J5"/>
    <mergeCell ref="L5:N5"/>
    <mergeCell ref="P5:R5"/>
    <mergeCell ref="P1:R4"/>
    <mergeCell ref="L1:N4"/>
    <mergeCell ref="T1:V4"/>
    <mergeCell ref="H1:J4"/>
    <mergeCell ref="T5:V5"/>
  </mergeCells>
  <pageMargins left="0.7" right="0.7" top="0.75" bottom="0.75" header="0.3" footer="0.3"/>
  <pageSetup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9"/>
  </sheetPr>
  <dimension ref="B1:V28"/>
  <sheetViews>
    <sheetView workbookViewId="0">
      <selection activeCell="F7" sqref="F7"/>
    </sheetView>
  </sheetViews>
  <sheetFormatPr defaultRowHeight="15" x14ac:dyDescent="0.25"/>
  <cols>
    <col min="1" max="1" width="5.5703125" customWidth="1"/>
    <col min="2" max="2" width="14.140625" customWidth="1"/>
  </cols>
  <sheetData>
    <row r="1" spans="2:22" x14ac:dyDescent="0.25">
      <c r="B1" s="75" t="s">
        <v>2</v>
      </c>
    </row>
    <row r="2" spans="2:22" x14ac:dyDescent="0.25">
      <c r="B2" t="s">
        <v>27</v>
      </c>
      <c r="C2" t="s">
        <v>28</v>
      </c>
    </row>
    <row r="3" spans="2:22" ht="15.75" customHeight="1" thickBot="1" x14ac:dyDescent="0.3"/>
    <row r="4" spans="2:22" ht="15.75" customHeight="1" thickBot="1" x14ac:dyDescent="0.3">
      <c r="B4" s="22"/>
      <c r="C4" s="147" t="s">
        <v>11</v>
      </c>
      <c r="D4" s="138"/>
      <c r="E4" s="138"/>
      <c r="F4" s="138"/>
      <c r="G4" s="138"/>
      <c r="H4" s="138"/>
      <c r="I4" s="138"/>
      <c r="J4" s="138"/>
      <c r="K4" s="138"/>
      <c r="L4" s="138"/>
      <c r="M4" s="138"/>
      <c r="N4" s="138"/>
      <c r="O4" s="138"/>
      <c r="P4" s="138"/>
      <c r="Q4" s="138"/>
      <c r="R4" s="138"/>
      <c r="S4" s="138"/>
      <c r="T4" s="138"/>
      <c r="U4" s="138"/>
      <c r="V4" s="138"/>
    </row>
    <row r="5" spans="2:22" ht="15.75" customHeight="1" thickBot="1" x14ac:dyDescent="0.3">
      <c r="C5" s="147" t="s">
        <v>15</v>
      </c>
      <c r="D5" s="138"/>
      <c r="E5" s="138"/>
      <c r="F5" s="148" t="s">
        <v>29</v>
      </c>
      <c r="G5" s="138"/>
      <c r="H5" s="138"/>
      <c r="J5" s="147" t="s">
        <v>16</v>
      </c>
      <c r="K5" s="138"/>
      <c r="L5" s="138"/>
      <c r="M5" s="148" t="s">
        <v>30</v>
      </c>
      <c r="N5" s="138"/>
      <c r="O5" s="138"/>
      <c r="Q5" s="147" t="s">
        <v>17</v>
      </c>
      <c r="R5" s="138"/>
      <c r="S5" s="138"/>
      <c r="T5" s="148" t="s">
        <v>31</v>
      </c>
      <c r="U5" s="138"/>
      <c r="V5" s="138"/>
    </row>
    <row r="6" spans="2:22" ht="15.75" customHeight="1" thickBot="1" x14ac:dyDescent="0.3">
      <c r="B6" s="9" t="s">
        <v>14</v>
      </c>
      <c r="C6" s="10" t="s">
        <v>32</v>
      </c>
      <c r="D6" s="118" t="s">
        <v>33</v>
      </c>
      <c r="E6" s="10" t="s">
        <v>34</v>
      </c>
      <c r="F6" s="119" t="s">
        <v>32</v>
      </c>
      <c r="G6" s="120" t="s">
        <v>33</v>
      </c>
      <c r="H6" s="119" t="s">
        <v>34</v>
      </c>
      <c r="I6" s="10"/>
      <c r="J6" s="10" t="s">
        <v>32</v>
      </c>
      <c r="K6" s="118" t="s">
        <v>33</v>
      </c>
      <c r="L6" s="10" t="s">
        <v>34</v>
      </c>
      <c r="M6" s="119" t="s">
        <v>32</v>
      </c>
      <c r="N6" s="120" t="s">
        <v>33</v>
      </c>
      <c r="O6" s="119" t="s">
        <v>34</v>
      </c>
      <c r="P6" s="10"/>
      <c r="Q6" s="10" t="s">
        <v>32</v>
      </c>
      <c r="R6" s="118" t="s">
        <v>33</v>
      </c>
      <c r="S6" s="10" t="s">
        <v>34</v>
      </c>
      <c r="T6" s="119" t="s">
        <v>32</v>
      </c>
      <c r="U6" s="120" t="s">
        <v>33</v>
      </c>
      <c r="V6" s="119" t="s">
        <v>34</v>
      </c>
    </row>
    <row r="7" spans="2:22" x14ac:dyDescent="0.25">
      <c r="B7" s="2" t="s">
        <v>18</v>
      </c>
      <c r="C7" s="7">
        <v>23.282865600000001</v>
      </c>
      <c r="D7" s="7">
        <v>787.8123683</v>
      </c>
      <c r="E7" s="7">
        <v>187.06275919999999</v>
      </c>
      <c r="F7" s="48">
        <f t="shared" ref="F7:F14" si="0">IFERROR(C7/($C7+$D7+$E7), "NaN")</f>
        <v>2.3325831943387963E-2</v>
      </c>
      <c r="G7" s="48">
        <f t="shared" ref="G7:G14" si="1">IFERROR(D7/($C7+$D7+$E7), "NaN")</f>
        <v>0.78926620209018694</v>
      </c>
      <c r="H7" s="48">
        <f t="shared" ref="H7:H14" si="2">IFERROR(E7/($C7+$D7+$E7), "NaN")</f>
        <v>0.18740796596642512</v>
      </c>
      <c r="I7" s="49"/>
      <c r="J7" s="7">
        <v>47.53954259999999</v>
      </c>
      <c r="K7" s="7">
        <v>1165.4115821</v>
      </c>
      <c r="L7" s="7">
        <v>551.33015499999988</v>
      </c>
      <c r="M7" s="48">
        <f t="shared" ref="M7:M14" si="3">IFERROR(J7/($J7+$K7+$L7), "NaN")</f>
        <v>2.6945557461270381E-2</v>
      </c>
      <c r="N7" s="48">
        <f t="shared" ref="N7:N14" si="4">IFERROR(K7/($J7+$K7+$L7), "NaN")</f>
        <v>0.66055883237516855</v>
      </c>
      <c r="O7" s="48">
        <f t="shared" ref="O7:O14" si="5">IFERROR(L7/($J7+$K7+$L7), "NaN")</f>
        <v>0.31249561016356109</v>
      </c>
      <c r="P7" s="49"/>
      <c r="Q7" s="7">
        <v>61.016952399999987</v>
      </c>
      <c r="R7" s="7">
        <v>1469.0071150000001</v>
      </c>
      <c r="S7" s="7">
        <v>681.05564839999988</v>
      </c>
      <c r="T7" s="48">
        <f t="shared" ref="T7:T14" si="6">IFERROR(Q7/($Q7+$R7+$S7), "NaN")</f>
        <v>2.7595998445457761E-2</v>
      </c>
      <c r="U7" s="48">
        <f t="shared" ref="U7:U14" si="7">IFERROR(R7/($Q7+$R7+$S7), "NaN")</f>
        <v>0.66438451065455706</v>
      </c>
      <c r="V7" s="48">
        <f t="shared" ref="V7:V14" si="8">IFERROR(S7/($Q7+$R7+$S7), "NaN")</f>
        <v>0.30801949089998515</v>
      </c>
    </row>
    <row r="8" spans="2:22" x14ac:dyDescent="0.25">
      <c r="B8" s="2" t="s">
        <v>19</v>
      </c>
      <c r="C8" s="7">
        <v>26.064259100000001</v>
      </c>
      <c r="D8" s="7">
        <v>208.06158289999999</v>
      </c>
      <c r="E8" s="7">
        <v>75.221214800000013</v>
      </c>
      <c r="F8" s="48">
        <f t="shared" si="0"/>
        <v>8.4255720321435426E-2</v>
      </c>
      <c r="G8" s="48">
        <f t="shared" si="1"/>
        <v>0.67258303683980603</v>
      </c>
      <c r="H8" s="48">
        <f t="shared" si="2"/>
        <v>0.24316124283875848</v>
      </c>
      <c r="I8" s="49"/>
      <c r="J8" s="7">
        <v>26.064259100000001</v>
      </c>
      <c r="K8" s="7">
        <v>208.06158289999999</v>
      </c>
      <c r="L8" s="7">
        <v>75.221214800000013</v>
      </c>
      <c r="M8" s="48">
        <f t="shared" si="3"/>
        <v>8.4255720321435426E-2</v>
      </c>
      <c r="N8" s="48">
        <f t="shared" si="4"/>
        <v>0.67258303683980603</v>
      </c>
      <c r="O8" s="48">
        <f t="shared" si="5"/>
        <v>0.24316124283875848</v>
      </c>
      <c r="P8" s="49"/>
      <c r="Q8" s="7">
        <v>26.064259100000001</v>
      </c>
      <c r="R8" s="7">
        <v>208.06158289999999</v>
      </c>
      <c r="S8" s="7">
        <v>75.221214800000013</v>
      </c>
      <c r="T8" s="48">
        <f t="shared" si="6"/>
        <v>8.4255720321435426E-2</v>
      </c>
      <c r="U8" s="48">
        <f t="shared" si="7"/>
        <v>0.67258303683980603</v>
      </c>
      <c r="V8" s="48">
        <f t="shared" si="8"/>
        <v>0.24316124283875848</v>
      </c>
    </row>
    <row r="9" spans="2:22" x14ac:dyDescent="0.25">
      <c r="B9" s="2" t="s">
        <v>20</v>
      </c>
      <c r="C9" s="7">
        <v>112.30863600000001</v>
      </c>
      <c r="D9" s="7">
        <v>2442.523310099999</v>
      </c>
      <c r="E9" s="7">
        <v>640.07741390000012</v>
      </c>
      <c r="F9" s="48">
        <f t="shared" si="0"/>
        <v>3.5152370019035546E-2</v>
      </c>
      <c r="G9" s="48">
        <f t="shared" si="1"/>
        <v>0.76450472763959709</v>
      </c>
      <c r="H9" s="48">
        <f t="shared" si="2"/>
        <v>0.20034290234136728</v>
      </c>
      <c r="I9" s="49"/>
      <c r="J9" s="7">
        <v>121.9090631</v>
      </c>
      <c r="K9" s="7">
        <v>2828.1107559000002</v>
      </c>
      <c r="L9" s="7">
        <v>765.6432357000001</v>
      </c>
      <c r="M9" s="48">
        <f t="shared" si="3"/>
        <v>3.280950433484417E-2</v>
      </c>
      <c r="N9" s="48">
        <f t="shared" si="4"/>
        <v>0.76113218940094107</v>
      </c>
      <c r="O9" s="48">
        <f t="shared" si="5"/>
        <v>0.20605830626421467</v>
      </c>
      <c r="P9" s="49"/>
      <c r="Q9" s="7">
        <v>157.5231852</v>
      </c>
      <c r="R9" s="7">
        <v>3672.6759751</v>
      </c>
      <c r="S9" s="7">
        <v>972.27982240000006</v>
      </c>
      <c r="T9" s="48">
        <f t="shared" si="6"/>
        <v>3.2800390333293857E-2</v>
      </c>
      <c r="U9" s="48">
        <f t="shared" si="7"/>
        <v>0.76474587152387408</v>
      </c>
      <c r="V9" s="48">
        <f t="shared" si="8"/>
        <v>0.20245373814283199</v>
      </c>
    </row>
    <row r="10" spans="2:22" x14ac:dyDescent="0.25">
      <c r="B10" s="2" t="s">
        <v>21</v>
      </c>
      <c r="C10" s="7">
        <v>50.135901199999992</v>
      </c>
      <c r="D10" s="7">
        <v>515.41642969999998</v>
      </c>
      <c r="E10" s="7">
        <v>246.9183262</v>
      </c>
      <c r="F10" s="48">
        <f t="shared" si="0"/>
        <v>6.1707953095750008E-2</v>
      </c>
      <c r="G10" s="48">
        <f t="shared" si="1"/>
        <v>0.63438159297925489</v>
      </c>
      <c r="H10" s="48">
        <f t="shared" si="2"/>
        <v>0.30391045392499505</v>
      </c>
      <c r="I10" s="49"/>
      <c r="J10" s="7">
        <v>94.593359300000003</v>
      </c>
      <c r="K10" s="7">
        <v>954.42838139999981</v>
      </c>
      <c r="L10" s="7">
        <v>485.27190239999999</v>
      </c>
      <c r="M10" s="48">
        <f t="shared" si="3"/>
        <v>6.1652708870563143E-2</v>
      </c>
      <c r="N10" s="48">
        <f t="shared" si="4"/>
        <v>0.62206370057794313</v>
      </c>
      <c r="O10" s="48">
        <f t="shared" si="5"/>
        <v>0.31628359055149374</v>
      </c>
      <c r="P10" s="49"/>
      <c r="Q10" s="7">
        <v>120.22149330000001</v>
      </c>
      <c r="R10" s="7">
        <v>1177.1841491</v>
      </c>
      <c r="S10" s="7">
        <v>652.21462689999987</v>
      </c>
      <c r="T10" s="48">
        <f t="shared" si="6"/>
        <v>6.1664055915444931E-2</v>
      </c>
      <c r="U10" s="48">
        <f t="shared" si="7"/>
        <v>0.60380175957170434</v>
      </c>
      <c r="V10" s="48">
        <f t="shared" si="8"/>
        <v>0.33453418451285072</v>
      </c>
    </row>
    <row r="11" spans="2:22" x14ac:dyDescent="0.25">
      <c r="B11" s="2" t="s">
        <v>22</v>
      </c>
      <c r="C11" s="7">
        <v>90.201754999999991</v>
      </c>
      <c r="D11" s="7">
        <v>3905.4374856999998</v>
      </c>
      <c r="E11" s="7">
        <v>1884.2881884999999</v>
      </c>
      <c r="F11" s="48">
        <f t="shared" si="0"/>
        <v>1.5340623857371737E-2</v>
      </c>
      <c r="G11" s="48">
        <f t="shared" si="1"/>
        <v>0.66419824610511535</v>
      </c>
      <c r="H11" s="48">
        <f t="shared" si="2"/>
        <v>0.32046113003751286</v>
      </c>
      <c r="I11" s="49"/>
      <c r="J11" s="7">
        <v>142.8535492</v>
      </c>
      <c r="K11" s="7">
        <v>4109.4551885000001</v>
      </c>
      <c r="L11" s="7">
        <v>2204.7615065999998</v>
      </c>
      <c r="M11" s="48">
        <f t="shared" si="3"/>
        <v>2.2123586052994304E-2</v>
      </c>
      <c r="N11" s="48">
        <f t="shared" si="4"/>
        <v>0.6364272081642034</v>
      </c>
      <c r="O11" s="48">
        <f t="shared" si="5"/>
        <v>0.34144920578280225</v>
      </c>
      <c r="P11" s="49"/>
      <c r="Q11" s="7">
        <v>168.82607250000001</v>
      </c>
      <c r="R11" s="7">
        <v>4297.4150318000002</v>
      </c>
      <c r="S11" s="7">
        <v>2267.2943098000001</v>
      </c>
      <c r="T11" s="48">
        <f t="shared" si="6"/>
        <v>2.5072426610615099E-2</v>
      </c>
      <c r="U11" s="48">
        <f t="shared" si="7"/>
        <v>0.63821080123841445</v>
      </c>
      <c r="V11" s="48">
        <f t="shared" si="8"/>
        <v>0.3367167721509704</v>
      </c>
    </row>
    <row r="12" spans="2:22" x14ac:dyDescent="0.25">
      <c r="B12" s="2" t="s">
        <v>23</v>
      </c>
      <c r="C12" s="7">
        <v>5.9946744999999986</v>
      </c>
      <c r="D12" s="7">
        <v>258.29139650000002</v>
      </c>
      <c r="E12" s="7">
        <v>156.7561489</v>
      </c>
      <c r="F12" s="48">
        <f t="shared" si="0"/>
        <v>1.4237704003707205E-2</v>
      </c>
      <c r="G12" s="48">
        <f t="shared" si="1"/>
        <v>0.61345723609700176</v>
      </c>
      <c r="H12" s="48">
        <f t="shared" si="2"/>
        <v>0.37230505989929114</v>
      </c>
      <c r="I12" s="49"/>
      <c r="J12" s="7">
        <v>15.65809</v>
      </c>
      <c r="K12" s="7">
        <v>632.19587780000006</v>
      </c>
      <c r="L12" s="7">
        <v>338.61289770000002</v>
      </c>
      <c r="M12" s="48">
        <f t="shared" si="3"/>
        <v>1.5872900091848042E-2</v>
      </c>
      <c r="N12" s="48">
        <f t="shared" si="4"/>
        <v>0.64086884203613426</v>
      </c>
      <c r="O12" s="48">
        <f t="shared" si="5"/>
        <v>0.34325825787201769</v>
      </c>
      <c r="P12" s="49"/>
      <c r="Q12" s="7">
        <v>17.216705000000001</v>
      </c>
      <c r="R12" s="7">
        <v>775.58611629999996</v>
      </c>
      <c r="S12" s="7">
        <v>396.02359380000001</v>
      </c>
      <c r="T12" s="48">
        <f t="shared" si="6"/>
        <v>1.448210166036039E-2</v>
      </c>
      <c r="U12" s="48">
        <f t="shared" si="7"/>
        <v>0.65239643605560382</v>
      </c>
      <c r="V12" s="48">
        <f t="shared" si="8"/>
        <v>0.33312146228403566</v>
      </c>
    </row>
    <row r="13" spans="2:22" x14ac:dyDescent="0.25">
      <c r="B13" s="2" t="s">
        <v>24</v>
      </c>
      <c r="C13" s="7">
        <v>0</v>
      </c>
      <c r="D13" s="7">
        <v>36.305077500000003</v>
      </c>
      <c r="E13" s="7">
        <v>28.456470799999991</v>
      </c>
      <c r="F13" s="48">
        <f t="shared" si="0"/>
        <v>0</v>
      </c>
      <c r="G13" s="48">
        <f t="shared" si="1"/>
        <v>0.56059619408450756</v>
      </c>
      <c r="H13" s="48">
        <f t="shared" si="2"/>
        <v>0.43940380591549255</v>
      </c>
      <c r="I13" s="49"/>
      <c r="J13" s="7">
        <v>0</v>
      </c>
      <c r="K13" s="7">
        <v>52.980113499999987</v>
      </c>
      <c r="L13" s="7">
        <v>38.817912399999997</v>
      </c>
      <c r="M13" s="48">
        <f t="shared" si="3"/>
        <v>0</v>
      </c>
      <c r="N13" s="48">
        <f t="shared" si="4"/>
        <v>0.57713783036809285</v>
      </c>
      <c r="O13" s="48">
        <f t="shared" si="5"/>
        <v>0.42286216963190715</v>
      </c>
      <c r="P13" s="49"/>
      <c r="Q13" s="7">
        <v>0</v>
      </c>
      <c r="R13" s="7">
        <v>100.05021619999999</v>
      </c>
      <c r="S13" s="7">
        <v>62.168649900000013</v>
      </c>
      <c r="T13" s="48">
        <f t="shared" si="6"/>
        <v>0</v>
      </c>
      <c r="U13" s="48">
        <f t="shared" si="7"/>
        <v>0.61676066788880102</v>
      </c>
      <c r="V13" s="48">
        <f t="shared" si="8"/>
        <v>0.38323933211119893</v>
      </c>
    </row>
    <row r="14" spans="2:22" x14ac:dyDescent="0.25">
      <c r="B14" s="2" t="s">
        <v>25</v>
      </c>
      <c r="C14" s="7">
        <v>19.5728127</v>
      </c>
      <c r="D14" s="7">
        <v>394.16681039999997</v>
      </c>
      <c r="E14" s="7">
        <v>76.364383099999998</v>
      </c>
      <c r="F14" s="48">
        <f t="shared" si="0"/>
        <v>3.9936038988452577E-2</v>
      </c>
      <c r="G14" s="48">
        <f t="shared" si="1"/>
        <v>0.80425135361809252</v>
      </c>
      <c r="H14" s="48">
        <f t="shared" si="2"/>
        <v>0.15581260739345493</v>
      </c>
      <c r="I14" s="49"/>
      <c r="J14" s="7">
        <v>51.543794300000002</v>
      </c>
      <c r="K14" s="7">
        <v>1228.5255477999999</v>
      </c>
      <c r="L14" s="7">
        <v>429.5049166</v>
      </c>
      <c r="M14" s="48">
        <f t="shared" si="3"/>
        <v>3.0150076276414632E-2</v>
      </c>
      <c r="N14" s="48">
        <f t="shared" si="4"/>
        <v>0.71861490751165102</v>
      </c>
      <c r="O14" s="48">
        <f t="shared" si="5"/>
        <v>0.25123501621193428</v>
      </c>
      <c r="P14" s="49"/>
      <c r="Q14" s="7">
        <v>97.834020900000013</v>
      </c>
      <c r="R14" s="7">
        <v>2526.7035415999999</v>
      </c>
      <c r="S14" s="7">
        <v>948.11661300000014</v>
      </c>
      <c r="T14" s="48">
        <f t="shared" si="6"/>
        <v>2.7384128464185302E-2</v>
      </c>
      <c r="U14" s="48">
        <f t="shared" si="7"/>
        <v>0.70723429066469412</v>
      </c>
      <c r="V14" s="48">
        <f t="shared" si="8"/>
        <v>0.26538158087112068</v>
      </c>
    </row>
    <row r="15" spans="2:22" x14ac:dyDescent="0.25">
      <c r="B15" s="11"/>
      <c r="C15" s="40"/>
      <c r="D15" s="40"/>
      <c r="E15" s="40"/>
      <c r="F15" s="48"/>
      <c r="G15" s="48"/>
      <c r="H15" s="48"/>
      <c r="I15" s="40"/>
      <c r="J15" s="40"/>
      <c r="K15" s="40"/>
      <c r="L15" s="40"/>
      <c r="M15" s="48"/>
      <c r="N15" s="48"/>
      <c r="O15" s="48"/>
      <c r="P15" s="40"/>
      <c r="Q15" s="40"/>
      <c r="R15" s="40"/>
      <c r="S15" s="40"/>
      <c r="T15" s="48"/>
      <c r="U15" s="48"/>
      <c r="V15" s="48"/>
    </row>
    <row r="16" spans="2:22" x14ac:dyDescent="0.25">
      <c r="B16" s="11"/>
      <c r="C16" s="40"/>
      <c r="D16" s="40"/>
      <c r="E16" s="40"/>
      <c r="F16" s="48"/>
      <c r="G16" s="48"/>
      <c r="H16" s="48"/>
      <c r="I16" s="40"/>
      <c r="J16" s="40"/>
      <c r="K16" s="40"/>
      <c r="L16" s="40"/>
      <c r="M16" s="48"/>
      <c r="N16" s="48"/>
      <c r="O16" s="48"/>
      <c r="P16" s="40"/>
      <c r="Q16" s="40"/>
      <c r="R16" s="40"/>
      <c r="S16" s="40"/>
      <c r="T16" s="48"/>
      <c r="U16" s="48"/>
      <c r="V16" s="48"/>
    </row>
    <row r="17" spans="2:22" x14ac:dyDescent="0.25">
      <c r="B17" s="11"/>
      <c r="C17" s="40"/>
      <c r="D17" s="40"/>
      <c r="E17" s="40"/>
      <c r="F17" s="48"/>
      <c r="G17" s="48"/>
      <c r="H17" s="48"/>
      <c r="I17" s="40"/>
      <c r="J17" s="40"/>
      <c r="K17" s="40"/>
      <c r="L17" s="40"/>
      <c r="M17" s="48"/>
      <c r="N17" s="48"/>
      <c r="O17" s="48"/>
      <c r="P17" s="40"/>
      <c r="Q17" s="40"/>
      <c r="R17" s="40"/>
      <c r="S17" s="40"/>
      <c r="T17" s="48"/>
      <c r="U17" s="48"/>
      <c r="V17" s="48"/>
    </row>
    <row r="18" spans="2:22" x14ac:dyDescent="0.25">
      <c r="B18" s="11"/>
      <c r="C18" s="40"/>
      <c r="D18" s="40"/>
      <c r="E18" s="40"/>
      <c r="F18" s="48"/>
      <c r="G18" s="48"/>
      <c r="H18" s="48"/>
      <c r="I18" s="40"/>
      <c r="J18" s="40"/>
      <c r="K18" s="40"/>
      <c r="L18" s="40"/>
      <c r="M18" s="48"/>
      <c r="N18" s="48"/>
      <c r="O18" s="48"/>
      <c r="P18" s="40"/>
      <c r="Q18" s="40"/>
      <c r="R18" s="40"/>
      <c r="S18" s="40"/>
      <c r="T18" s="48"/>
      <c r="U18" s="48"/>
      <c r="V18" s="48"/>
    </row>
    <row r="19" spans="2:22" x14ac:dyDescent="0.25">
      <c r="B19" s="11"/>
      <c r="C19" s="40"/>
      <c r="D19" s="40"/>
      <c r="E19" s="40"/>
      <c r="F19" s="48"/>
      <c r="G19" s="48"/>
      <c r="H19" s="48"/>
      <c r="I19" s="40"/>
      <c r="J19" s="40"/>
      <c r="K19" s="40"/>
      <c r="L19" s="40"/>
      <c r="M19" s="48"/>
      <c r="N19" s="48"/>
      <c r="O19" s="48"/>
      <c r="P19" s="40"/>
      <c r="Q19" s="40"/>
      <c r="R19" s="40"/>
      <c r="S19" s="40"/>
      <c r="T19" s="48"/>
      <c r="U19" s="48"/>
      <c r="V19" s="48"/>
    </row>
    <row r="20" spans="2:22" x14ac:dyDescent="0.25">
      <c r="B20" s="11"/>
      <c r="C20" s="40"/>
      <c r="D20" s="40"/>
      <c r="E20" s="40"/>
      <c r="F20" s="48"/>
      <c r="G20" s="48"/>
      <c r="H20" s="48"/>
      <c r="I20" s="40"/>
      <c r="J20" s="40"/>
      <c r="K20" s="40"/>
      <c r="L20" s="40"/>
      <c r="M20" s="48"/>
      <c r="N20" s="48"/>
      <c r="O20" s="48"/>
      <c r="P20" s="40"/>
      <c r="Q20" s="40"/>
      <c r="R20" s="40"/>
      <c r="S20" s="40"/>
      <c r="T20" s="48"/>
      <c r="U20" s="48"/>
      <c r="V20" s="48"/>
    </row>
    <row r="21" spans="2:22" x14ac:dyDescent="0.25">
      <c r="B21" s="11"/>
      <c r="C21" s="40"/>
      <c r="D21" s="40"/>
      <c r="E21" s="40"/>
      <c r="F21" s="48"/>
      <c r="G21" s="48"/>
      <c r="H21" s="48"/>
      <c r="I21" s="40"/>
      <c r="J21" s="40"/>
      <c r="K21" s="40"/>
      <c r="L21" s="40"/>
      <c r="M21" s="48"/>
      <c r="N21" s="48"/>
      <c r="O21" s="48"/>
      <c r="P21" s="40"/>
      <c r="Q21" s="40"/>
      <c r="R21" s="40"/>
      <c r="S21" s="40"/>
      <c r="T21" s="48"/>
      <c r="U21" s="48"/>
      <c r="V21" s="48"/>
    </row>
    <row r="22" spans="2:22" x14ac:dyDescent="0.25">
      <c r="B22" s="11"/>
      <c r="C22" s="40"/>
      <c r="D22" s="40"/>
      <c r="E22" s="40"/>
      <c r="F22" s="48"/>
      <c r="G22" s="48"/>
      <c r="H22" s="48"/>
      <c r="I22" s="40"/>
      <c r="J22" s="40"/>
      <c r="K22" s="40"/>
      <c r="L22" s="40"/>
      <c r="M22" s="48"/>
      <c r="N22" s="48"/>
      <c r="O22" s="48"/>
      <c r="P22" s="40"/>
      <c r="Q22" s="40"/>
      <c r="R22" s="40"/>
      <c r="S22" s="40"/>
      <c r="T22" s="48"/>
      <c r="U22" s="48"/>
      <c r="V22" s="48"/>
    </row>
    <row r="23" spans="2:22" x14ac:dyDescent="0.25">
      <c r="B23" s="11"/>
      <c r="C23" s="40"/>
      <c r="D23" s="40"/>
      <c r="E23" s="40"/>
      <c r="F23" s="48"/>
      <c r="G23" s="48"/>
      <c r="H23" s="48"/>
      <c r="I23" s="40"/>
      <c r="J23" s="40"/>
      <c r="K23" s="40"/>
      <c r="L23" s="40"/>
      <c r="M23" s="48"/>
      <c r="N23" s="48"/>
      <c r="O23" s="48"/>
      <c r="P23" s="40"/>
      <c r="Q23" s="40"/>
      <c r="R23" s="40"/>
      <c r="S23" s="40"/>
      <c r="T23" s="48"/>
      <c r="U23" s="48"/>
      <c r="V23" s="48"/>
    </row>
    <row r="24" spans="2:22" x14ac:dyDescent="0.25">
      <c r="B24" s="11"/>
      <c r="C24" s="40"/>
      <c r="D24" s="40"/>
      <c r="E24" s="40"/>
      <c r="F24" s="48"/>
      <c r="G24" s="48"/>
      <c r="H24" s="48"/>
      <c r="I24" s="40"/>
      <c r="J24" s="40"/>
      <c r="K24" s="40"/>
      <c r="L24" s="40"/>
      <c r="M24" s="48"/>
      <c r="N24" s="48"/>
      <c r="O24" s="48"/>
      <c r="P24" s="40"/>
      <c r="Q24" s="40"/>
      <c r="R24" s="40"/>
      <c r="S24" s="40"/>
      <c r="T24" s="48"/>
      <c r="U24" s="48"/>
      <c r="V24" s="48"/>
    </row>
    <row r="25" spans="2:22" x14ac:dyDescent="0.25">
      <c r="B25" s="11"/>
      <c r="C25" s="40"/>
      <c r="D25" s="40"/>
      <c r="E25" s="40"/>
      <c r="F25" s="48"/>
      <c r="G25" s="48"/>
      <c r="H25" s="48"/>
      <c r="I25" s="40"/>
      <c r="J25" s="40"/>
      <c r="K25" s="40"/>
      <c r="L25" s="40"/>
      <c r="M25" s="48"/>
      <c r="N25" s="48"/>
      <c r="O25" s="48"/>
      <c r="P25" s="40"/>
      <c r="Q25" s="40"/>
      <c r="R25" s="40"/>
      <c r="S25" s="40"/>
      <c r="T25" s="48"/>
      <c r="U25" s="48"/>
      <c r="V25" s="48"/>
    </row>
    <row r="26" spans="2:22" ht="15.75" customHeight="1" thickBot="1" x14ac:dyDescent="0.3">
      <c r="B26" s="23"/>
      <c r="C26" s="50"/>
      <c r="D26" s="50"/>
      <c r="E26" s="50"/>
      <c r="F26" s="48"/>
      <c r="G26" s="48"/>
      <c r="H26" s="48"/>
      <c r="I26" s="51"/>
      <c r="J26" s="50"/>
      <c r="K26" s="50"/>
      <c r="L26" s="50"/>
      <c r="M26" s="48"/>
      <c r="N26" s="48"/>
      <c r="O26" s="48"/>
      <c r="P26" s="51"/>
      <c r="Q26" s="50"/>
      <c r="R26" s="50"/>
      <c r="S26" s="50"/>
      <c r="T26" s="48"/>
      <c r="U26" s="48"/>
      <c r="V26" s="48"/>
    </row>
    <row r="27" spans="2:22" ht="15.75" customHeight="1" thickBot="1" x14ac:dyDescent="0.3">
      <c r="B27" s="71" t="s">
        <v>26</v>
      </c>
      <c r="C27" s="25">
        <f>SUM(C7:C26)</f>
        <v>327.56090409999996</v>
      </c>
      <c r="D27" s="25">
        <f>SUM(D7:D26)</f>
        <v>8548.0144610999978</v>
      </c>
      <c r="E27" s="25">
        <f>SUM(E7:E26)</f>
        <v>3295.1449053999995</v>
      </c>
      <c r="F27" s="134">
        <f t="shared" ref="F27:H27" si="9">IFERROR(C27/($C27+$D27+$E27), "NaN")</f>
        <v>2.6913847070437327E-2</v>
      </c>
      <c r="G27" s="134">
        <f t="shared" si="9"/>
        <v>0.70234252953367671</v>
      </c>
      <c r="H27" s="134">
        <f t="shared" si="9"/>
        <v>0.27074362339588581</v>
      </c>
      <c r="I27" s="27"/>
      <c r="J27" s="25">
        <f>SUM(J7:J26)</f>
        <v>500.16165759999996</v>
      </c>
      <c r="K27" s="25">
        <f>SUM(K7:K26)</f>
        <v>11179.169029900002</v>
      </c>
      <c r="L27" s="25">
        <f>SUM(L7:L26)</f>
        <v>4889.1637411999991</v>
      </c>
      <c r="M27" s="134">
        <f t="shared" ref="M27" si="10">IFERROR(J27/($J27+$K27+$L27), "NaN")</f>
        <v>3.0187514004508358E-2</v>
      </c>
      <c r="N27" s="134">
        <f t="shared" ref="N27" si="11">IFERROR(K27/($J27+$K27+$L27), "NaN")</f>
        <v>0.67472449461282424</v>
      </c>
      <c r="O27" s="134">
        <f t="shared" ref="O27" si="12">IFERROR(L27/($J27+$K27+$L27), "NaN")</f>
        <v>0.29508799138266745</v>
      </c>
      <c r="P27" s="27"/>
      <c r="Q27" s="25">
        <f>SUM(Q7:Q26)</f>
        <v>648.70268840000017</v>
      </c>
      <c r="R27" s="25">
        <f>SUM(R7:R26)</f>
        <v>14226.683728000002</v>
      </c>
      <c r="S27" s="25">
        <f>SUM(S7:S26)</f>
        <v>6054.3744790000001</v>
      </c>
      <c r="T27" s="134">
        <f t="shared" ref="T27" si="13">IFERROR(Q27/($Q27+$R27+$S27), "NaN")</f>
        <v>3.0994271346051247E-2</v>
      </c>
      <c r="U27" s="134">
        <f t="shared" ref="U27" si="14">IFERROR(R27/($Q27+$R27+$S27), "NaN")</f>
        <v>0.67973465148982082</v>
      </c>
      <c r="V27" s="134">
        <f t="shared" ref="V27" si="15">IFERROR(S27/($Q27+$R27+$S27), "NaN")</f>
        <v>0.28927107716412787</v>
      </c>
    </row>
    <row r="28" spans="2:22" x14ac:dyDescent="0.25">
      <c r="B28" s="3"/>
      <c r="C28" s="3"/>
      <c r="D28" s="3"/>
      <c r="E28" s="3"/>
      <c r="F28" s="3"/>
      <c r="G28" s="3"/>
      <c r="H28" s="19"/>
      <c r="I28" s="24"/>
      <c r="J28" s="3"/>
      <c r="K28" s="3"/>
      <c r="L28" s="3"/>
      <c r="M28" s="3"/>
      <c r="N28" s="3"/>
      <c r="O28" s="19"/>
      <c r="P28" s="24"/>
      <c r="Q28" s="3"/>
      <c r="R28" s="3"/>
      <c r="S28" s="3"/>
      <c r="T28" s="3"/>
      <c r="U28" s="3"/>
      <c r="V28" s="19"/>
    </row>
  </sheetData>
  <mergeCells count="7">
    <mergeCell ref="C4:V4"/>
    <mergeCell ref="C5:E5"/>
    <mergeCell ref="F5:H5"/>
    <mergeCell ref="J5:L5"/>
    <mergeCell ref="M5:O5"/>
    <mergeCell ref="Q5:S5"/>
    <mergeCell ref="T5:V5"/>
  </mergeCells>
  <pageMargins left="0.7" right="0.7" top="0.75" bottom="0.75" header="0.3" footer="0.3"/>
  <pageSetup orientation="portrai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9"/>
  </sheetPr>
  <dimension ref="A1:AG30"/>
  <sheetViews>
    <sheetView workbookViewId="0"/>
  </sheetViews>
  <sheetFormatPr defaultRowHeight="15" x14ac:dyDescent="0.25"/>
  <cols>
    <col min="1" max="1" width="5.140625" customWidth="1"/>
    <col min="2" max="2" width="14.42578125" customWidth="1"/>
  </cols>
  <sheetData>
    <row r="1" spans="1:33" x14ac:dyDescent="0.25">
      <c r="B1" s="75" t="s">
        <v>2</v>
      </c>
    </row>
    <row r="2" spans="1:33" x14ac:dyDescent="0.25">
      <c r="A2" t="s">
        <v>35</v>
      </c>
      <c r="B2" t="s">
        <v>36</v>
      </c>
      <c r="C2" t="s">
        <v>37</v>
      </c>
    </row>
    <row r="4" spans="1:33" ht="15.75" customHeight="1" thickBot="1" x14ac:dyDescent="0.3">
      <c r="B4" s="2"/>
      <c r="C4" s="149" t="s">
        <v>5</v>
      </c>
      <c r="D4" s="140"/>
      <c r="E4" s="140"/>
      <c r="F4" s="140"/>
      <c r="G4" s="140"/>
      <c r="H4" s="140"/>
      <c r="I4" s="140"/>
      <c r="J4" s="1"/>
      <c r="K4" s="149" t="s">
        <v>6</v>
      </c>
      <c r="L4" s="140"/>
      <c r="M4" s="140"/>
      <c r="N4" s="140"/>
      <c r="O4" s="140"/>
      <c r="P4" s="140"/>
      <c r="Q4" s="140"/>
      <c r="S4" s="149" t="s">
        <v>5</v>
      </c>
      <c r="T4" s="140"/>
      <c r="U4" s="140"/>
      <c r="V4" s="140"/>
      <c r="W4" s="140"/>
      <c r="X4" s="140"/>
      <c r="Y4" s="140"/>
      <c r="Z4" s="1"/>
      <c r="AA4" s="149" t="s">
        <v>6</v>
      </c>
      <c r="AB4" s="140"/>
      <c r="AC4" s="140"/>
      <c r="AD4" s="140"/>
      <c r="AE4" s="140"/>
      <c r="AF4" s="140"/>
      <c r="AG4" s="140"/>
    </row>
    <row r="5" spans="1:33" ht="15.75" customHeight="1" thickBot="1" x14ac:dyDescent="0.3">
      <c r="C5" s="147" t="s">
        <v>38</v>
      </c>
      <c r="D5" s="138"/>
      <c r="E5" s="138"/>
      <c r="F5" s="138"/>
      <c r="G5" s="138"/>
      <c r="H5" s="138"/>
      <c r="I5" s="4"/>
      <c r="K5" s="147" t="s">
        <v>38</v>
      </c>
      <c r="L5" s="138"/>
      <c r="M5" s="138"/>
      <c r="N5" s="138"/>
      <c r="O5" s="138"/>
      <c r="P5" s="138"/>
      <c r="Q5" s="10"/>
      <c r="S5" s="147" t="s">
        <v>38</v>
      </c>
      <c r="T5" s="138"/>
      <c r="U5" s="138"/>
      <c r="V5" s="138"/>
      <c r="W5" s="138"/>
      <c r="X5" s="138"/>
      <c r="Y5" s="4"/>
      <c r="AA5" s="147" t="s">
        <v>38</v>
      </c>
      <c r="AB5" s="138"/>
      <c r="AC5" s="138"/>
      <c r="AD5" s="138"/>
      <c r="AE5" s="138"/>
      <c r="AF5" s="138"/>
      <c r="AG5" s="10"/>
    </row>
    <row r="6" spans="1:33" ht="20.25" customHeight="1" x14ac:dyDescent="0.25">
      <c r="B6" s="153" t="s">
        <v>14</v>
      </c>
      <c r="C6" s="139" t="s">
        <v>39</v>
      </c>
      <c r="D6" s="5" t="s">
        <v>40</v>
      </c>
      <c r="E6" s="139" t="s">
        <v>41</v>
      </c>
      <c r="F6" s="5" t="s">
        <v>42</v>
      </c>
      <c r="G6" s="139" t="s">
        <v>43</v>
      </c>
      <c r="H6" s="139" t="s">
        <v>25</v>
      </c>
      <c r="I6" s="150" t="s">
        <v>44</v>
      </c>
      <c r="J6" s="151"/>
      <c r="K6" s="139" t="s">
        <v>39</v>
      </c>
      <c r="L6" s="5" t="s">
        <v>40</v>
      </c>
      <c r="M6" s="139" t="s">
        <v>41</v>
      </c>
      <c r="N6" s="5" t="s">
        <v>42</v>
      </c>
      <c r="O6" s="139" t="s">
        <v>43</v>
      </c>
      <c r="P6" s="139" t="s">
        <v>25</v>
      </c>
      <c r="Q6" s="139" t="s">
        <v>44</v>
      </c>
      <c r="S6" s="139" t="s">
        <v>39</v>
      </c>
      <c r="T6" s="5" t="s">
        <v>40</v>
      </c>
      <c r="U6" s="139" t="s">
        <v>41</v>
      </c>
      <c r="V6" s="5" t="s">
        <v>42</v>
      </c>
      <c r="W6" s="139" t="s">
        <v>43</v>
      </c>
      <c r="X6" s="139" t="s">
        <v>25</v>
      </c>
      <c r="Y6" s="150" t="s">
        <v>44</v>
      </c>
      <c r="Z6" s="151"/>
      <c r="AA6" s="139" t="s">
        <v>39</v>
      </c>
      <c r="AB6" s="5" t="s">
        <v>40</v>
      </c>
      <c r="AC6" s="139" t="s">
        <v>41</v>
      </c>
      <c r="AD6" s="5" t="s">
        <v>42</v>
      </c>
      <c r="AE6" s="139" t="s">
        <v>43</v>
      </c>
      <c r="AF6" s="139" t="s">
        <v>25</v>
      </c>
      <c r="AG6" s="139" t="s">
        <v>44</v>
      </c>
    </row>
    <row r="7" spans="1:33" ht="15.75" customHeight="1" thickBot="1" x14ac:dyDescent="0.3">
      <c r="B7" s="140"/>
      <c r="C7" s="140"/>
      <c r="D7" s="10" t="s">
        <v>45</v>
      </c>
      <c r="E7" s="140"/>
      <c r="F7" s="10" t="s">
        <v>46</v>
      </c>
      <c r="G7" s="140"/>
      <c r="H7" s="140"/>
      <c r="I7" s="140"/>
      <c r="J7" s="152"/>
      <c r="K7" s="140"/>
      <c r="L7" s="10" t="s">
        <v>45</v>
      </c>
      <c r="M7" s="140"/>
      <c r="N7" s="10" t="s">
        <v>46</v>
      </c>
      <c r="O7" s="140"/>
      <c r="P7" s="140"/>
      <c r="Q7" s="140"/>
      <c r="S7" s="140"/>
      <c r="T7" s="10" t="s">
        <v>45</v>
      </c>
      <c r="U7" s="140"/>
      <c r="V7" s="10" t="s">
        <v>46</v>
      </c>
      <c r="W7" s="140"/>
      <c r="X7" s="140"/>
      <c r="Y7" s="140"/>
      <c r="Z7" s="152"/>
      <c r="AA7" s="140"/>
      <c r="AB7" s="10" t="s">
        <v>45</v>
      </c>
      <c r="AC7" s="140"/>
      <c r="AD7" s="10" t="s">
        <v>46</v>
      </c>
      <c r="AE7" s="140"/>
      <c r="AF7" s="140"/>
      <c r="AG7" s="140"/>
    </row>
    <row r="8" spans="1:33" x14ac:dyDescent="0.25">
      <c r="B8" s="2" t="s">
        <v>18</v>
      </c>
      <c r="C8" s="3">
        <v>657.46645530000001</v>
      </c>
      <c r="D8" s="3">
        <v>1.1842105000000001</v>
      </c>
      <c r="E8" s="3">
        <v>1225.0606411000001</v>
      </c>
      <c r="F8" s="3">
        <v>0</v>
      </c>
      <c r="G8" s="3">
        <v>0</v>
      </c>
      <c r="H8" s="3">
        <v>327.36841959999998</v>
      </c>
      <c r="I8" s="6">
        <f t="shared" ref="I8:I15" si="0">SUM(C8:H8)</f>
        <v>2211.0797265000001</v>
      </c>
      <c r="J8" s="15"/>
      <c r="K8" s="7">
        <v>284.04056739999999</v>
      </c>
      <c r="L8" s="7">
        <v>0</v>
      </c>
      <c r="M8" s="7">
        <v>156.22381859999999</v>
      </c>
      <c r="N8" s="7">
        <v>1137.3000087999999</v>
      </c>
      <c r="O8" s="7">
        <v>18.899999999999999</v>
      </c>
      <c r="P8" s="7">
        <v>0</v>
      </c>
      <c r="Q8" s="8">
        <f t="shared" ref="Q8:Q15" si="1">SUM(K8:P8)</f>
        <v>1596.4643947999998</v>
      </c>
      <c r="S8" s="19">
        <f t="shared" ref="S8:S15" si="2">IFERROR(C8/$I8, "")</f>
        <v>0.29735085868691308</v>
      </c>
      <c r="T8" s="19">
        <f t="shared" ref="T8:T15" si="3">IFERROR(D8/$I8, "")</f>
        <v>5.355801899891374E-4</v>
      </c>
      <c r="U8" s="19">
        <f t="shared" ref="U8:U15" si="4">IFERROR(E8/$I8, "")</f>
        <v>0.55405539041289742</v>
      </c>
      <c r="V8" s="19">
        <f t="shared" ref="V8:V15" si="5">IFERROR(F8/$I8, "")</f>
        <v>0</v>
      </c>
      <c r="W8" s="19">
        <f t="shared" ref="W8:W15" si="6">IFERROR(G8/$I8, "")</f>
        <v>0</v>
      </c>
      <c r="X8" s="19">
        <f t="shared" ref="X8:X15" si="7">IFERROR(H8/$I8, "")</f>
        <v>0.14805817071020028</v>
      </c>
      <c r="Y8" s="97">
        <f t="shared" ref="Y8:Y15" si="8">SUM(S8:X8)</f>
        <v>0.99999999999999978</v>
      </c>
      <c r="Z8" s="98"/>
      <c r="AA8" s="48">
        <f t="shared" ref="AA8:AA15" si="9">IFERROR(K8/$Q8, "NaN")</f>
        <v>0.17791851063210445</v>
      </c>
      <c r="AB8" s="48">
        <f t="shared" ref="AB8:AB15" si="10">IFERROR(L8/$Q8, "NaN")</f>
        <v>0</v>
      </c>
      <c r="AC8" s="48">
        <f t="shared" ref="AC8:AC15" si="11">IFERROR(M8/$Q8, "NaN")</f>
        <v>9.7856124514177606E-2</v>
      </c>
      <c r="AD8" s="48">
        <f t="shared" ref="AD8:AD15" si="12">IFERROR(N8/$Q8, "NaN")</f>
        <v>0.71238670433516138</v>
      </c>
      <c r="AE8" s="48">
        <f t="shared" ref="AE8:AE15" si="13">IFERROR(O8/$Q8, "NaN")</f>
        <v>1.1838660518556527E-2</v>
      </c>
      <c r="AF8" s="48">
        <f t="shared" ref="AF8:AF15" si="14">IFERROR(P8/$Q8, "NaN")</f>
        <v>0</v>
      </c>
      <c r="AG8" s="99">
        <f t="shared" ref="AG8:AG15" si="15">SUM(AA8:AF8)</f>
        <v>1</v>
      </c>
    </row>
    <row r="9" spans="1:33" x14ac:dyDescent="0.25">
      <c r="B9" s="2" t="s">
        <v>19</v>
      </c>
      <c r="C9" s="3">
        <v>286.61211589999999</v>
      </c>
      <c r="D9" s="3">
        <v>22.734939799999999</v>
      </c>
      <c r="E9" s="3">
        <v>0</v>
      </c>
      <c r="F9" s="3">
        <v>0</v>
      </c>
      <c r="G9" s="3">
        <v>0</v>
      </c>
      <c r="H9" s="3">
        <v>0</v>
      </c>
      <c r="I9" s="6">
        <f t="shared" si="0"/>
        <v>309.3470557</v>
      </c>
      <c r="J9" s="15"/>
      <c r="K9" s="7">
        <v>76.765693300000009</v>
      </c>
      <c r="L9" s="7">
        <v>2.6668968</v>
      </c>
      <c r="M9" s="7">
        <v>0</v>
      </c>
      <c r="N9" s="7">
        <v>0</v>
      </c>
      <c r="O9" s="7">
        <v>138.46</v>
      </c>
      <c r="P9" s="7">
        <v>0</v>
      </c>
      <c r="Q9" s="8">
        <f t="shared" si="1"/>
        <v>217.89259010000001</v>
      </c>
      <c r="S9" s="19">
        <f t="shared" si="2"/>
        <v>0.92650668761480637</v>
      </c>
      <c r="T9" s="19">
        <f t="shared" si="3"/>
        <v>7.3493312385193646E-2</v>
      </c>
      <c r="U9" s="19">
        <f t="shared" si="4"/>
        <v>0</v>
      </c>
      <c r="V9" s="19">
        <f t="shared" si="5"/>
        <v>0</v>
      </c>
      <c r="W9" s="19">
        <f t="shared" si="6"/>
        <v>0</v>
      </c>
      <c r="X9" s="19">
        <f t="shared" si="7"/>
        <v>0</v>
      </c>
      <c r="Y9" s="97">
        <f t="shared" si="8"/>
        <v>1</v>
      </c>
      <c r="Z9" s="98"/>
      <c r="AA9" s="48">
        <f t="shared" si="9"/>
        <v>0.35230979293407377</v>
      </c>
      <c r="AB9" s="48">
        <f t="shared" si="10"/>
        <v>1.2239502035273662E-2</v>
      </c>
      <c r="AC9" s="48">
        <f t="shared" si="11"/>
        <v>0</v>
      </c>
      <c r="AD9" s="48">
        <f t="shared" si="12"/>
        <v>0</v>
      </c>
      <c r="AE9" s="48">
        <f t="shared" si="13"/>
        <v>0.6354507050306526</v>
      </c>
      <c r="AF9" s="48">
        <f t="shared" si="14"/>
        <v>0</v>
      </c>
      <c r="AG9" s="99">
        <f t="shared" si="15"/>
        <v>1</v>
      </c>
    </row>
    <row r="10" spans="1:33" x14ac:dyDescent="0.25">
      <c r="B10" s="2" t="s">
        <v>20</v>
      </c>
      <c r="C10" s="3">
        <v>3411.8131720000001</v>
      </c>
      <c r="D10" s="3">
        <v>590.11677349999991</v>
      </c>
      <c r="E10" s="3">
        <v>800.54910260000008</v>
      </c>
      <c r="F10" s="3">
        <v>0</v>
      </c>
      <c r="G10" s="3">
        <v>0</v>
      </c>
      <c r="H10" s="3">
        <v>0</v>
      </c>
      <c r="I10" s="6">
        <f t="shared" si="0"/>
        <v>4802.4790481</v>
      </c>
      <c r="J10" s="15"/>
      <c r="K10" s="7">
        <v>701.98085500000002</v>
      </c>
      <c r="L10" s="7">
        <v>66.437330599999996</v>
      </c>
      <c r="M10" s="7">
        <v>26.880944100000001</v>
      </c>
      <c r="N10" s="7">
        <v>215.89999990000001</v>
      </c>
      <c r="O10" s="7">
        <v>2766.9399999000002</v>
      </c>
      <c r="P10" s="7">
        <v>0</v>
      </c>
      <c r="Q10" s="8">
        <f t="shared" si="1"/>
        <v>3778.1391295000003</v>
      </c>
      <c r="S10" s="19">
        <f t="shared" si="2"/>
        <v>0.7104274975129381</v>
      </c>
      <c r="T10" s="19">
        <f t="shared" si="3"/>
        <v>0.12287753212238733</v>
      </c>
      <c r="U10" s="19">
        <f t="shared" si="4"/>
        <v>0.16669497036467457</v>
      </c>
      <c r="V10" s="19">
        <f t="shared" si="5"/>
        <v>0</v>
      </c>
      <c r="W10" s="19">
        <f t="shared" si="6"/>
        <v>0</v>
      </c>
      <c r="X10" s="19">
        <f t="shared" si="7"/>
        <v>0</v>
      </c>
      <c r="Y10" s="97">
        <f t="shared" si="8"/>
        <v>1</v>
      </c>
      <c r="Z10" s="98"/>
      <c r="AA10" s="48">
        <f t="shared" si="9"/>
        <v>0.1858006894237641</v>
      </c>
      <c r="AB10" s="48">
        <f t="shared" si="10"/>
        <v>1.7584670210065115E-2</v>
      </c>
      <c r="AC10" s="48">
        <f t="shared" si="11"/>
        <v>7.1148634760725259E-3</v>
      </c>
      <c r="AD10" s="48">
        <f t="shared" si="12"/>
        <v>5.7144533988766122E-2</v>
      </c>
      <c r="AE10" s="48">
        <f t="shared" si="13"/>
        <v>0.73235524290133214</v>
      </c>
      <c r="AF10" s="48">
        <f t="shared" si="14"/>
        <v>0</v>
      </c>
      <c r="AG10" s="99">
        <f t="shared" si="15"/>
        <v>1</v>
      </c>
    </row>
    <row r="11" spans="1:33" x14ac:dyDescent="0.25">
      <c r="B11" s="2" t="s">
        <v>21</v>
      </c>
      <c r="C11" s="3">
        <v>1818.6914082999999</v>
      </c>
      <c r="D11" s="3">
        <v>20.4897223</v>
      </c>
      <c r="E11" s="3">
        <v>110.4391389</v>
      </c>
      <c r="F11" s="3">
        <v>0</v>
      </c>
      <c r="G11" s="3">
        <v>0</v>
      </c>
      <c r="H11" s="3">
        <v>0</v>
      </c>
      <c r="I11" s="6">
        <f t="shared" si="0"/>
        <v>1949.6202694999999</v>
      </c>
      <c r="J11" s="15"/>
      <c r="K11" s="7">
        <v>4309.3040139000004</v>
      </c>
      <c r="L11" s="7">
        <v>2.3663162</v>
      </c>
      <c r="M11" s="7">
        <v>94.752450900000014</v>
      </c>
      <c r="N11" s="7">
        <v>542.29999869999995</v>
      </c>
      <c r="O11" s="7">
        <v>77.28</v>
      </c>
      <c r="P11" s="7">
        <v>0</v>
      </c>
      <c r="Q11" s="8">
        <f t="shared" si="1"/>
        <v>5026.0027797000012</v>
      </c>
      <c r="S11" s="19">
        <f t="shared" si="2"/>
        <v>0.93284391671123834</v>
      </c>
      <c r="T11" s="19">
        <f t="shared" si="3"/>
        <v>1.050959646888304E-2</v>
      </c>
      <c r="U11" s="19">
        <f t="shared" si="4"/>
        <v>5.6646486819878647E-2</v>
      </c>
      <c r="V11" s="19">
        <f t="shared" si="5"/>
        <v>0</v>
      </c>
      <c r="W11" s="19">
        <f t="shared" si="6"/>
        <v>0</v>
      </c>
      <c r="X11" s="19">
        <f t="shared" si="7"/>
        <v>0</v>
      </c>
      <c r="Y11" s="97">
        <f t="shared" si="8"/>
        <v>1</v>
      </c>
      <c r="Z11" s="98"/>
      <c r="AA11" s="48">
        <f t="shared" si="9"/>
        <v>0.85740183656588032</v>
      </c>
      <c r="AB11" s="48">
        <f t="shared" si="10"/>
        <v>4.7081474159893798E-4</v>
      </c>
      <c r="AC11" s="48">
        <f t="shared" si="11"/>
        <v>1.8852446974901141E-2</v>
      </c>
      <c r="AD11" s="48">
        <f t="shared" si="12"/>
        <v>0.10789886565330739</v>
      </c>
      <c r="AE11" s="48">
        <f t="shared" si="13"/>
        <v>1.5376036064312084E-2</v>
      </c>
      <c r="AF11" s="48">
        <f t="shared" si="14"/>
        <v>0</v>
      </c>
      <c r="AG11" s="99">
        <f t="shared" si="15"/>
        <v>0.99999999999999989</v>
      </c>
    </row>
    <row r="12" spans="1:33" x14ac:dyDescent="0.25">
      <c r="B12" s="2" t="s">
        <v>22</v>
      </c>
      <c r="C12" s="3">
        <v>4240.3650738000006</v>
      </c>
      <c r="D12" s="3">
        <v>426.08048750000012</v>
      </c>
      <c r="E12" s="3">
        <v>1419.7492913999999</v>
      </c>
      <c r="F12" s="3">
        <v>0</v>
      </c>
      <c r="G12" s="3">
        <v>0</v>
      </c>
      <c r="H12" s="3">
        <v>647.34058949999996</v>
      </c>
      <c r="I12" s="6">
        <f t="shared" si="0"/>
        <v>6733.5354422</v>
      </c>
      <c r="J12" s="16"/>
      <c r="K12" s="7">
        <v>5625.6449960999998</v>
      </c>
      <c r="L12" s="7">
        <v>39.347402400000007</v>
      </c>
      <c r="M12" s="7">
        <v>533.96568320000006</v>
      </c>
      <c r="N12" s="7">
        <v>3034.4999975000001</v>
      </c>
      <c r="O12" s="7">
        <v>1127</v>
      </c>
      <c r="P12" s="7">
        <v>70</v>
      </c>
      <c r="Q12" s="8">
        <f t="shared" si="1"/>
        <v>10430.4580792</v>
      </c>
      <c r="S12" s="19">
        <f t="shared" si="2"/>
        <v>0.62973828684780431</v>
      </c>
      <c r="T12" s="19">
        <f t="shared" si="3"/>
        <v>6.3277380977264139E-2</v>
      </c>
      <c r="U12" s="19">
        <f t="shared" si="4"/>
        <v>0.21084752632357651</v>
      </c>
      <c r="V12" s="19">
        <f t="shared" si="5"/>
        <v>0</v>
      </c>
      <c r="W12" s="19">
        <f t="shared" si="6"/>
        <v>0</v>
      </c>
      <c r="X12" s="19">
        <f t="shared" si="7"/>
        <v>9.6136805851355103E-2</v>
      </c>
      <c r="Y12" s="97">
        <f t="shared" si="8"/>
        <v>1</v>
      </c>
      <c r="Z12" s="100"/>
      <c r="AA12" s="48">
        <f t="shared" si="9"/>
        <v>0.53934783624876792</v>
      </c>
      <c r="AB12" s="48">
        <f t="shared" si="10"/>
        <v>3.7723561229266638E-3</v>
      </c>
      <c r="AC12" s="48">
        <f t="shared" si="11"/>
        <v>5.1192927400265667E-2</v>
      </c>
      <c r="AD12" s="48">
        <f t="shared" si="12"/>
        <v>0.29092681974833667</v>
      </c>
      <c r="AE12" s="48">
        <f t="shared" si="13"/>
        <v>0.10804894583176726</v>
      </c>
      <c r="AF12" s="48">
        <f t="shared" si="14"/>
        <v>6.7111146479358549E-3</v>
      </c>
      <c r="AG12" s="99">
        <f t="shared" si="15"/>
        <v>1.0000000000000002</v>
      </c>
    </row>
    <row r="13" spans="1:33" x14ac:dyDescent="0.25">
      <c r="B13" s="11" t="s">
        <v>23</v>
      </c>
      <c r="C13" s="17">
        <v>983.47945909999987</v>
      </c>
      <c r="D13" s="17">
        <v>10.6486415</v>
      </c>
      <c r="E13" s="17">
        <v>194.69825599999999</v>
      </c>
      <c r="F13" s="17">
        <v>0</v>
      </c>
      <c r="G13" s="17">
        <v>0</v>
      </c>
      <c r="H13" s="17">
        <v>0</v>
      </c>
      <c r="I13" s="6">
        <f t="shared" si="0"/>
        <v>1188.8263565999998</v>
      </c>
      <c r="J13" s="17"/>
      <c r="K13" s="17">
        <v>4683.0791645999998</v>
      </c>
      <c r="L13" s="17">
        <v>17.755681200000001</v>
      </c>
      <c r="M13" s="17">
        <v>271.51348540000009</v>
      </c>
      <c r="N13" s="17">
        <v>1885.2999983</v>
      </c>
      <c r="O13" s="17">
        <v>592.4799999999999</v>
      </c>
      <c r="P13" s="17">
        <v>0</v>
      </c>
      <c r="Q13" s="8">
        <f t="shared" si="1"/>
        <v>7450.1283294999994</v>
      </c>
      <c r="S13" s="19">
        <f t="shared" si="2"/>
        <v>0.82726922534987812</v>
      </c>
      <c r="T13" s="19">
        <f t="shared" si="3"/>
        <v>8.9572723895983662E-3</v>
      </c>
      <c r="U13" s="19">
        <f t="shared" si="4"/>
        <v>0.16377350226052351</v>
      </c>
      <c r="V13" s="19">
        <f t="shared" si="5"/>
        <v>0</v>
      </c>
      <c r="W13" s="19">
        <f t="shared" si="6"/>
        <v>0</v>
      </c>
      <c r="X13" s="19">
        <f t="shared" si="7"/>
        <v>0</v>
      </c>
      <c r="Y13" s="97">
        <f t="shared" si="8"/>
        <v>1</v>
      </c>
      <c r="Z13" s="101"/>
      <c r="AA13" s="48">
        <f t="shared" si="9"/>
        <v>0.6285904024037523</v>
      </c>
      <c r="AB13" s="48">
        <f t="shared" si="10"/>
        <v>2.3832718598542097E-3</v>
      </c>
      <c r="AC13" s="48">
        <f t="shared" si="11"/>
        <v>3.6444135374809332E-2</v>
      </c>
      <c r="AD13" s="48">
        <f t="shared" si="12"/>
        <v>0.25305604345563376</v>
      </c>
      <c r="AE13" s="48">
        <f t="shared" si="13"/>
        <v>7.9526146905950418E-2</v>
      </c>
      <c r="AF13" s="48">
        <f t="shared" si="14"/>
        <v>0</v>
      </c>
      <c r="AG13" s="99">
        <f t="shared" si="15"/>
        <v>0.99999999999999989</v>
      </c>
    </row>
    <row r="14" spans="1:33" x14ac:dyDescent="0.25">
      <c r="B14" s="11" t="s">
        <v>24</v>
      </c>
      <c r="C14" s="17">
        <v>146.22094060000001</v>
      </c>
      <c r="D14" s="17">
        <v>0</v>
      </c>
      <c r="E14" s="17">
        <v>15.9979257</v>
      </c>
      <c r="F14" s="17">
        <v>0</v>
      </c>
      <c r="G14" s="17">
        <v>0</v>
      </c>
      <c r="H14" s="17">
        <v>0</v>
      </c>
      <c r="I14" s="6">
        <f t="shared" si="0"/>
        <v>162.2188663</v>
      </c>
      <c r="J14" s="17"/>
      <c r="K14" s="17">
        <v>1135.163127</v>
      </c>
      <c r="L14" s="17">
        <v>0</v>
      </c>
      <c r="M14" s="17">
        <v>26.9281668</v>
      </c>
      <c r="N14" s="17">
        <v>20.399999600000001</v>
      </c>
      <c r="O14" s="17">
        <v>0</v>
      </c>
      <c r="P14" s="17">
        <v>0</v>
      </c>
      <c r="Q14" s="8">
        <f t="shared" si="1"/>
        <v>1182.4912934000001</v>
      </c>
      <c r="S14" s="19">
        <f t="shared" si="2"/>
        <v>0.90138060963627886</v>
      </c>
      <c r="T14" s="19">
        <f t="shared" si="3"/>
        <v>0</v>
      </c>
      <c r="U14" s="19">
        <f t="shared" si="4"/>
        <v>9.8619390363721207E-2</v>
      </c>
      <c r="V14" s="19">
        <f t="shared" si="5"/>
        <v>0</v>
      </c>
      <c r="W14" s="19">
        <f t="shared" si="6"/>
        <v>0</v>
      </c>
      <c r="X14" s="19">
        <f t="shared" si="7"/>
        <v>0</v>
      </c>
      <c r="Y14" s="97">
        <f t="shared" si="8"/>
        <v>1</v>
      </c>
      <c r="Z14" s="101"/>
      <c r="AA14" s="48">
        <f t="shared" si="9"/>
        <v>0.95997588594169003</v>
      </c>
      <c r="AB14" s="48">
        <f t="shared" si="10"/>
        <v>0</v>
      </c>
      <c r="AC14" s="48">
        <f t="shared" si="11"/>
        <v>2.2772401750691822E-2</v>
      </c>
      <c r="AD14" s="48">
        <f t="shared" si="12"/>
        <v>1.7251712307618076E-2</v>
      </c>
      <c r="AE14" s="48">
        <f t="shared" si="13"/>
        <v>0</v>
      </c>
      <c r="AF14" s="48">
        <f t="shared" si="14"/>
        <v>0</v>
      </c>
      <c r="AG14" s="99">
        <f t="shared" si="15"/>
        <v>1</v>
      </c>
    </row>
    <row r="15" spans="1:33" x14ac:dyDescent="0.25">
      <c r="B15" s="11" t="s">
        <v>25</v>
      </c>
      <c r="C15" s="17">
        <v>3121.7192765999998</v>
      </c>
      <c r="D15" s="17">
        <v>442.92836229999989</v>
      </c>
      <c r="E15" s="17">
        <v>8.0064694000000003</v>
      </c>
      <c r="F15" s="17">
        <v>0</v>
      </c>
      <c r="G15" s="17">
        <v>0</v>
      </c>
      <c r="H15" s="17">
        <v>0</v>
      </c>
      <c r="I15" s="6">
        <f t="shared" si="0"/>
        <v>3572.6541082999997</v>
      </c>
      <c r="J15" s="17"/>
      <c r="K15" s="17">
        <v>1885.0175297000001</v>
      </c>
      <c r="L15" s="17">
        <v>38.936514000000003</v>
      </c>
      <c r="M15" s="17">
        <v>4.0110144999999999</v>
      </c>
      <c r="N15" s="17">
        <v>270</v>
      </c>
      <c r="O15" s="17">
        <v>196.42</v>
      </c>
      <c r="P15" s="17">
        <v>0</v>
      </c>
      <c r="Q15" s="8">
        <f t="shared" si="1"/>
        <v>2394.3850582000005</v>
      </c>
      <c r="S15" s="19">
        <f t="shared" si="2"/>
        <v>0.8737815590229161</v>
      </c>
      <c r="T15" s="19">
        <f t="shared" si="3"/>
        <v>0.1239773985595156</v>
      </c>
      <c r="U15" s="19">
        <f t="shared" si="4"/>
        <v>2.2410424175683141E-3</v>
      </c>
      <c r="V15" s="19">
        <f t="shared" si="5"/>
        <v>0</v>
      </c>
      <c r="W15" s="19">
        <f t="shared" si="6"/>
        <v>0</v>
      </c>
      <c r="X15" s="19">
        <f t="shared" si="7"/>
        <v>0</v>
      </c>
      <c r="Y15" s="97">
        <f t="shared" si="8"/>
        <v>1</v>
      </c>
      <c r="Z15" s="101"/>
      <c r="AA15" s="48">
        <f t="shared" si="9"/>
        <v>0.78726582562166425</v>
      </c>
      <c r="AB15" s="48">
        <f t="shared" si="10"/>
        <v>1.6261592456340696E-2</v>
      </c>
      <c r="AC15" s="48">
        <f t="shared" si="11"/>
        <v>1.6751752130525382E-3</v>
      </c>
      <c r="AD15" s="48">
        <f t="shared" si="12"/>
        <v>0.11276381761376962</v>
      </c>
      <c r="AE15" s="48">
        <f t="shared" si="13"/>
        <v>8.2033589095172693E-2</v>
      </c>
      <c r="AF15" s="48">
        <f t="shared" si="14"/>
        <v>0</v>
      </c>
      <c r="AG15" s="99">
        <f t="shared" si="15"/>
        <v>0.99999999999999978</v>
      </c>
    </row>
    <row r="16" spans="1:33" x14ac:dyDescent="0.25">
      <c r="B16" s="11"/>
      <c r="C16" s="17"/>
      <c r="D16" s="17"/>
      <c r="E16" s="17"/>
      <c r="F16" s="17"/>
      <c r="G16" s="17"/>
      <c r="H16" s="17"/>
      <c r="I16" s="6"/>
      <c r="J16" s="17"/>
      <c r="K16" s="17"/>
      <c r="L16" s="17"/>
      <c r="M16" s="17"/>
      <c r="N16" s="17"/>
      <c r="O16" s="17"/>
      <c r="P16" s="17"/>
      <c r="Q16" s="8"/>
      <c r="S16" s="19"/>
      <c r="T16" s="19"/>
      <c r="U16" s="19"/>
      <c r="V16" s="19"/>
      <c r="W16" s="19"/>
      <c r="X16" s="19"/>
      <c r="Y16" s="97"/>
      <c r="Z16" s="101"/>
      <c r="AA16" s="48"/>
      <c r="AB16" s="48"/>
      <c r="AC16" s="48"/>
      <c r="AD16" s="48"/>
      <c r="AE16" s="48"/>
      <c r="AF16" s="48"/>
      <c r="AG16" s="99"/>
    </row>
    <row r="17" spans="2:33" x14ac:dyDescent="0.25">
      <c r="B17" s="11"/>
      <c r="C17" s="17"/>
      <c r="D17" s="17"/>
      <c r="E17" s="17"/>
      <c r="F17" s="17"/>
      <c r="G17" s="17"/>
      <c r="H17" s="17"/>
      <c r="I17" s="6"/>
      <c r="J17" s="17"/>
      <c r="K17" s="17"/>
      <c r="L17" s="17"/>
      <c r="M17" s="17"/>
      <c r="N17" s="17"/>
      <c r="O17" s="17"/>
      <c r="P17" s="17"/>
      <c r="Q17" s="8"/>
      <c r="S17" s="19"/>
      <c r="T17" s="19"/>
      <c r="U17" s="19"/>
      <c r="V17" s="19"/>
      <c r="W17" s="19"/>
      <c r="X17" s="19"/>
      <c r="Y17" s="97"/>
      <c r="Z17" s="101"/>
      <c r="AA17" s="48"/>
      <c r="AB17" s="48"/>
      <c r="AC17" s="48"/>
      <c r="AD17" s="48"/>
      <c r="AE17" s="48"/>
      <c r="AF17" s="48"/>
      <c r="AG17" s="99"/>
    </row>
    <row r="18" spans="2:33" x14ac:dyDescent="0.25">
      <c r="B18" s="11"/>
      <c r="C18" s="17"/>
      <c r="D18" s="17"/>
      <c r="E18" s="17"/>
      <c r="F18" s="17"/>
      <c r="G18" s="17"/>
      <c r="H18" s="17"/>
      <c r="I18" s="6"/>
      <c r="J18" s="17"/>
      <c r="K18" s="17"/>
      <c r="L18" s="17"/>
      <c r="M18" s="17"/>
      <c r="N18" s="17"/>
      <c r="O18" s="17"/>
      <c r="P18" s="17"/>
      <c r="Q18" s="8"/>
      <c r="S18" s="19"/>
      <c r="T18" s="19"/>
      <c r="U18" s="19"/>
      <c r="V18" s="19"/>
      <c r="W18" s="19"/>
      <c r="X18" s="19"/>
      <c r="Y18" s="97"/>
      <c r="Z18" s="101"/>
      <c r="AA18" s="48"/>
      <c r="AB18" s="48"/>
      <c r="AC18" s="48"/>
      <c r="AD18" s="48"/>
      <c r="AE18" s="48"/>
      <c r="AF18" s="48"/>
      <c r="AG18" s="99"/>
    </row>
    <row r="19" spans="2:33" x14ac:dyDescent="0.25">
      <c r="B19" s="11"/>
      <c r="C19" s="17"/>
      <c r="D19" s="17"/>
      <c r="E19" s="17"/>
      <c r="F19" s="17"/>
      <c r="G19" s="17"/>
      <c r="H19" s="17"/>
      <c r="I19" s="6"/>
      <c r="J19" s="17"/>
      <c r="K19" s="17"/>
      <c r="L19" s="17"/>
      <c r="M19" s="17"/>
      <c r="N19" s="17"/>
      <c r="O19" s="17"/>
      <c r="P19" s="17"/>
      <c r="Q19" s="8"/>
      <c r="S19" s="19"/>
      <c r="T19" s="19"/>
      <c r="U19" s="19"/>
      <c r="V19" s="19"/>
      <c r="W19" s="19"/>
      <c r="X19" s="19"/>
      <c r="Y19" s="97"/>
      <c r="Z19" s="101"/>
      <c r="AA19" s="48"/>
      <c r="AB19" s="48"/>
      <c r="AC19" s="48"/>
      <c r="AD19" s="48"/>
      <c r="AE19" s="48"/>
      <c r="AF19" s="48"/>
      <c r="AG19" s="99"/>
    </row>
    <row r="20" spans="2:33" x14ac:dyDescent="0.25">
      <c r="B20" s="11"/>
      <c r="C20" s="17"/>
      <c r="D20" s="17"/>
      <c r="E20" s="17"/>
      <c r="F20" s="17"/>
      <c r="G20" s="17"/>
      <c r="H20" s="17"/>
      <c r="I20" s="6"/>
      <c r="J20" s="17"/>
      <c r="K20" s="17"/>
      <c r="L20" s="17"/>
      <c r="M20" s="17"/>
      <c r="N20" s="17"/>
      <c r="O20" s="17"/>
      <c r="P20" s="17"/>
      <c r="Q20" s="8"/>
      <c r="S20" s="19"/>
      <c r="T20" s="19"/>
      <c r="U20" s="19"/>
      <c r="V20" s="19"/>
      <c r="W20" s="19"/>
      <c r="X20" s="19"/>
      <c r="Y20" s="97"/>
      <c r="Z20" s="101"/>
      <c r="AA20" s="48"/>
      <c r="AB20" s="48"/>
      <c r="AC20" s="48"/>
      <c r="AD20" s="48"/>
      <c r="AE20" s="48"/>
      <c r="AF20" s="48"/>
      <c r="AG20" s="99"/>
    </row>
    <row r="21" spans="2:33" x14ac:dyDescent="0.25">
      <c r="B21" s="11"/>
      <c r="C21" s="17"/>
      <c r="D21" s="17"/>
      <c r="E21" s="17"/>
      <c r="F21" s="17"/>
      <c r="G21" s="17"/>
      <c r="H21" s="17"/>
      <c r="I21" s="6"/>
      <c r="J21" s="17"/>
      <c r="K21" s="17"/>
      <c r="L21" s="17"/>
      <c r="M21" s="17"/>
      <c r="N21" s="17"/>
      <c r="O21" s="17"/>
      <c r="P21" s="17"/>
      <c r="Q21" s="8"/>
      <c r="S21" s="19"/>
      <c r="T21" s="19"/>
      <c r="U21" s="19"/>
      <c r="V21" s="19"/>
      <c r="W21" s="19"/>
      <c r="X21" s="19"/>
      <c r="Y21" s="97"/>
      <c r="Z21" s="101"/>
      <c r="AA21" s="48"/>
      <c r="AB21" s="48"/>
      <c r="AC21" s="48"/>
      <c r="AD21" s="48"/>
      <c r="AE21" s="48"/>
      <c r="AF21" s="48"/>
      <c r="AG21" s="99"/>
    </row>
    <row r="22" spans="2:33" x14ac:dyDescent="0.25">
      <c r="B22" s="11"/>
      <c r="C22" s="17"/>
      <c r="D22" s="17"/>
      <c r="E22" s="17"/>
      <c r="F22" s="17"/>
      <c r="G22" s="17"/>
      <c r="H22" s="17"/>
      <c r="I22" s="6"/>
      <c r="J22" s="17"/>
      <c r="K22" s="17"/>
      <c r="L22" s="17"/>
      <c r="M22" s="17"/>
      <c r="N22" s="17"/>
      <c r="O22" s="17"/>
      <c r="P22" s="17"/>
      <c r="Q22" s="8"/>
      <c r="S22" s="19"/>
      <c r="T22" s="19"/>
      <c r="U22" s="19"/>
      <c r="V22" s="19"/>
      <c r="W22" s="19"/>
      <c r="X22" s="19"/>
      <c r="Y22" s="97"/>
      <c r="Z22" s="101"/>
      <c r="AA22" s="48"/>
      <c r="AB22" s="48"/>
      <c r="AC22" s="48"/>
      <c r="AD22" s="48"/>
      <c r="AE22" s="48"/>
      <c r="AF22" s="48"/>
      <c r="AG22" s="99"/>
    </row>
    <row r="23" spans="2:33" x14ac:dyDescent="0.25">
      <c r="B23" s="11"/>
      <c r="C23" s="17"/>
      <c r="D23" s="17"/>
      <c r="E23" s="17"/>
      <c r="F23" s="17"/>
      <c r="G23" s="17"/>
      <c r="H23" s="17"/>
      <c r="I23" s="6"/>
      <c r="J23" s="17"/>
      <c r="K23" s="17"/>
      <c r="L23" s="17"/>
      <c r="M23" s="17"/>
      <c r="N23" s="17"/>
      <c r="O23" s="17"/>
      <c r="P23" s="17"/>
      <c r="Q23" s="8"/>
      <c r="S23" s="19"/>
      <c r="T23" s="19"/>
      <c r="U23" s="19"/>
      <c r="V23" s="19"/>
      <c r="W23" s="19"/>
      <c r="X23" s="19"/>
      <c r="Y23" s="97"/>
      <c r="Z23" s="101"/>
      <c r="AA23" s="48"/>
      <c r="AB23" s="48"/>
      <c r="AC23" s="48"/>
      <c r="AD23" s="48"/>
      <c r="AE23" s="48"/>
      <c r="AF23" s="48"/>
      <c r="AG23" s="99"/>
    </row>
    <row r="24" spans="2:33" x14ac:dyDescent="0.25">
      <c r="B24" s="11"/>
      <c r="C24" s="17"/>
      <c r="D24" s="17"/>
      <c r="E24" s="17"/>
      <c r="F24" s="17"/>
      <c r="G24" s="17"/>
      <c r="H24" s="17"/>
      <c r="I24" s="6"/>
      <c r="J24" s="17"/>
      <c r="K24" s="17"/>
      <c r="L24" s="17"/>
      <c r="M24" s="17"/>
      <c r="N24" s="17"/>
      <c r="O24" s="17"/>
      <c r="P24" s="17"/>
      <c r="Q24" s="8"/>
      <c r="S24" s="19"/>
      <c r="T24" s="19"/>
      <c r="U24" s="19"/>
      <c r="V24" s="19"/>
      <c r="W24" s="19"/>
      <c r="X24" s="19"/>
      <c r="Y24" s="97"/>
      <c r="Z24" s="101"/>
      <c r="AA24" s="48"/>
      <c r="AB24" s="48"/>
      <c r="AC24" s="48"/>
      <c r="AD24" s="48"/>
      <c r="AE24" s="48"/>
      <c r="AF24" s="48"/>
      <c r="AG24" s="99"/>
    </row>
    <row r="25" spans="2:33" x14ac:dyDescent="0.25">
      <c r="B25" s="11"/>
      <c r="C25" s="17"/>
      <c r="D25" s="17"/>
      <c r="E25" s="17"/>
      <c r="F25" s="17"/>
      <c r="G25" s="17"/>
      <c r="H25" s="17"/>
      <c r="I25" s="6"/>
      <c r="J25" s="17"/>
      <c r="K25" s="17"/>
      <c r="L25" s="17"/>
      <c r="M25" s="17"/>
      <c r="N25" s="17"/>
      <c r="O25" s="17"/>
      <c r="P25" s="17"/>
      <c r="Q25" s="8"/>
      <c r="S25" s="19"/>
      <c r="T25" s="19"/>
      <c r="U25" s="19"/>
      <c r="V25" s="19"/>
      <c r="W25" s="19"/>
      <c r="X25" s="19"/>
      <c r="Y25" s="97"/>
      <c r="Z25" s="101"/>
      <c r="AA25" s="48"/>
      <c r="AB25" s="48"/>
      <c r="AC25" s="48"/>
      <c r="AD25" s="48"/>
      <c r="AE25" s="48"/>
      <c r="AF25" s="48"/>
      <c r="AG25" s="99"/>
    </row>
    <row r="26" spans="2:33" x14ac:dyDescent="0.25">
      <c r="B26" s="11"/>
      <c r="C26" s="17"/>
      <c r="D26" s="17"/>
      <c r="E26" s="17"/>
      <c r="F26" s="17"/>
      <c r="G26" s="17"/>
      <c r="H26" s="17"/>
      <c r="I26" s="6"/>
      <c r="J26" s="17"/>
      <c r="K26" s="17"/>
      <c r="L26" s="17"/>
      <c r="M26" s="17"/>
      <c r="N26" s="17"/>
      <c r="O26" s="17"/>
      <c r="P26" s="17"/>
      <c r="Q26" s="8"/>
      <c r="S26" s="19"/>
      <c r="T26" s="19"/>
      <c r="U26" s="19"/>
      <c r="V26" s="19"/>
      <c r="W26" s="19"/>
      <c r="X26" s="19"/>
      <c r="Y26" s="97"/>
      <c r="Z26" s="101"/>
      <c r="AA26" s="48"/>
      <c r="AB26" s="48"/>
      <c r="AC26" s="48"/>
      <c r="AD26" s="48"/>
      <c r="AE26" s="48"/>
      <c r="AF26" s="48"/>
      <c r="AG26" s="99"/>
    </row>
    <row r="27" spans="2:33" ht="15.75" customHeight="1" thickBot="1" x14ac:dyDescent="0.3">
      <c r="B27" s="12"/>
      <c r="C27" s="18"/>
      <c r="D27" s="18"/>
      <c r="E27" s="18"/>
      <c r="F27" s="18"/>
      <c r="G27" s="18"/>
      <c r="H27" s="18"/>
      <c r="I27" s="13"/>
      <c r="J27" s="17"/>
      <c r="K27" s="18"/>
      <c r="L27" s="18"/>
      <c r="M27" s="18"/>
      <c r="N27" s="18"/>
      <c r="O27" s="18"/>
      <c r="P27" s="18"/>
      <c r="Q27" s="14"/>
      <c r="S27" s="19"/>
      <c r="T27" s="19"/>
      <c r="U27" s="19"/>
      <c r="V27" s="19"/>
      <c r="W27" s="19"/>
      <c r="X27" s="19"/>
      <c r="Y27" s="102"/>
      <c r="Z27" s="101"/>
      <c r="AA27" s="48"/>
      <c r="AB27" s="48"/>
      <c r="AC27" s="48"/>
      <c r="AD27" s="48"/>
      <c r="AE27" s="48"/>
      <c r="AF27" s="48"/>
      <c r="AG27" s="99"/>
    </row>
    <row r="28" spans="2:33" ht="15.75" customHeight="1" thickBot="1" x14ac:dyDescent="0.3">
      <c r="B28" s="80" t="s">
        <v>26</v>
      </c>
      <c r="C28" s="81">
        <f t="shared" ref="C28:I28" si="16">SUM(C8:C27)</f>
        <v>14666.367901599999</v>
      </c>
      <c r="D28" s="81">
        <f t="shared" si="16"/>
        <v>1514.1831373999999</v>
      </c>
      <c r="E28" s="81">
        <f t="shared" si="16"/>
        <v>3774.5008251000004</v>
      </c>
      <c r="F28" s="81">
        <f t="shared" si="16"/>
        <v>0</v>
      </c>
      <c r="G28" s="81">
        <f t="shared" si="16"/>
        <v>0</v>
      </c>
      <c r="H28" s="81">
        <f t="shared" si="16"/>
        <v>974.7090091</v>
      </c>
      <c r="I28" s="81">
        <f t="shared" si="16"/>
        <v>20929.760873200001</v>
      </c>
      <c r="J28" s="11"/>
      <c r="K28" s="81">
        <f t="shared" ref="K28:Q28" si="17">SUM(K8:K27)</f>
        <v>18700.995946999999</v>
      </c>
      <c r="L28" s="81">
        <f t="shared" si="17"/>
        <v>167.51014120000002</v>
      </c>
      <c r="M28" s="81">
        <f t="shared" si="17"/>
        <v>1114.2755635000003</v>
      </c>
      <c r="N28" s="81">
        <f t="shared" si="17"/>
        <v>7105.7000028000002</v>
      </c>
      <c r="O28" s="81">
        <f t="shared" si="17"/>
        <v>4917.4799999000006</v>
      </c>
      <c r="P28" s="81">
        <f t="shared" si="17"/>
        <v>70</v>
      </c>
      <c r="Q28" s="81">
        <f t="shared" si="17"/>
        <v>32075.961654400002</v>
      </c>
      <c r="S28" s="26">
        <f t="shared" ref="S28" si="18">IFERROR(C28/$I28, "")</f>
        <v>0.70074225837811133</v>
      </c>
      <c r="T28" s="26">
        <f t="shared" ref="T28" si="19">IFERROR(D28/$I28, "")</f>
        <v>7.2345935845777906E-2</v>
      </c>
      <c r="U28" s="26">
        <f t="shared" ref="U28" si="20">IFERROR(E28/$I28, "")</f>
        <v>0.18034132582628537</v>
      </c>
      <c r="V28" s="26">
        <f t="shared" ref="V28" si="21">IFERROR(F28/$I28, "")</f>
        <v>0</v>
      </c>
      <c r="W28" s="26">
        <f t="shared" ref="W28" si="22">IFERROR(G28/$I28, "")</f>
        <v>0</v>
      </c>
      <c r="X28" s="26">
        <f t="shared" ref="X28" si="23">IFERROR(H28/$I28, "")</f>
        <v>4.6570479949825362E-2</v>
      </c>
      <c r="Y28" s="135">
        <f t="shared" ref="Y28" si="24">SUM(S28:X28)</f>
        <v>0.99999999999999989</v>
      </c>
      <c r="Z28" s="101"/>
      <c r="AA28" s="26">
        <f t="shared" ref="AA28" si="25">IFERROR(K28/$Q28, "NaN")</f>
        <v>0.5830221443862682</v>
      </c>
      <c r="AB28" s="26">
        <f t="shared" ref="AB28" si="26">IFERROR(L28/$Q28, "NaN")</f>
        <v>5.2222952192306884E-3</v>
      </c>
      <c r="AC28" s="26">
        <f t="shared" ref="AC28" si="27">IFERROR(M28/$Q28, "NaN")</f>
        <v>3.4738648696044636E-2</v>
      </c>
      <c r="AD28" s="26">
        <f t="shared" ref="AD28" si="28">IFERROR(N28/$Q28, "NaN")</f>
        <v>0.22152726329329803</v>
      </c>
      <c r="AE28" s="26">
        <f t="shared" ref="AE28" si="29">IFERROR(O28/$Q28, "NaN")</f>
        <v>0.15330732879914913</v>
      </c>
      <c r="AF28" s="26">
        <f t="shared" ref="AF28" si="30">IFERROR(P28/$Q28, "NaN")</f>
        <v>2.1823196060093116E-3</v>
      </c>
      <c r="AG28" s="135">
        <f t="shared" ref="AG28" si="31">SUM(AA28:AF28)</f>
        <v>1</v>
      </c>
    </row>
    <row r="29" spans="2:33" x14ac:dyDescent="0.25">
      <c r="B29" s="11"/>
      <c r="C29" s="11"/>
      <c r="D29" s="11"/>
      <c r="E29" s="11"/>
      <c r="F29" s="11"/>
      <c r="G29" s="11"/>
      <c r="H29" s="11"/>
      <c r="I29" s="6"/>
      <c r="J29" s="11"/>
      <c r="K29" s="11"/>
      <c r="L29" s="11"/>
      <c r="M29" s="11"/>
      <c r="N29" s="11"/>
      <c r="O29" s="11"/>
      <c r="P29" s="11"/>
      <c r="Q29" s="8"/>
    </row>
    <row r="30" spans="2:33" x14ac:dyDescent="0.25">
      <c r="B30" s="11"/>
      <c r="C30" s="11"/>
      <c r="D30" s="11"/>
      <c r="E30" s="11"/>
      <c r="F30" s="11"/>
      <c r="G30" s="11"/>
      <c r="H30" s="11"/>
      <c r="I30" s="6"/>
      <c r="J30" s="11"/>
      <c r="K30" s="11"/>
      <c r="L30" s="11"/>
      <c r="M30" s="11"/>
      <c r="N30" s="11"/>
      <c r="O30" s="11"/>
      <c r="P30" s="11"/>
      <c r="Q30" s="8"/>
    </row>
  </sheetData>
  <mergeCells count="31">
    <mergeCell ref="Q6:Q7"/>
    <mergeCell ref="C4:I4"/>
    <mergeCell ref="K4:Q4"/>
    <mergeCell ref="C5:H5"/>
    <mergeCell ref="K5:P5"/>
    <mergeCell ref="I6:I7"/>
    <mergeCell ref="J6:J7"/>
    <mergeCell ref="K6:K7"/>
    <mergeCell ref="M6:M7"/>
    <mergeCell ref="O6:O7"/>
    <mergeCell ref="P6:P7"/>
    <mergeCell ref="B6:B7"/>
    <mergeCell ref="C6:C7"/>
    <mergeCell ref="E6:E7"/>
    <mergeCell ref="G6:G7"/>
    <mergeCell ref="H6:H7"/>
    <mergeCell ref="S4:Y4"/>
    <mergeCell ref="AA4:AG4"/>
    <mergeCell ref="S5:X5"/>
    <mergeCell ref="AA5:AF5"/>
    <mergeCell ref="S6:S7"/>
    <mergeCell ref="U6:U7"/>
    <mergeCell ref="W6:W7"/>
    <mergeCell ref="X6:X7"/>
    <mergeCell ref="Y6:Y7"/>
    <mergeCell ref="Z6:Z7"/>
    <mergeCell ref="AA6:AA7"/>
    <mergeCell ref="AC6:AC7"/>
    <mergeCell ref="AE6:AE7"/>
    <mergeCell ref="AF6:AF7"/>
    <mergeCell ref="AG6:AG7"/>
  </mergeCells>
  <pageMargins left="0.7" right="0.7" top="0.75" bottom="0.75" header="0.3" footer="0.3"/>
  <pageSetup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9"/>
  </sheetPr>
  <dimension ref="B1:BE27"/>
  <sheetViews>
    <sheetView workbookViewId="0"/>
  </sheetViews>
  <sheetFormatPr defaultRowHeight="15" x14ac:dyDescent="0.25"/>
  <cols>
    <col min="1" max="1" width="2.7109375" customWidth="1"/>
    <col min="2" max="2" width="14.7109375" customWidth="1"/>
    <col min="7" max="7" width="1.85546875" customWidth="1"/>
    <col min="11" max="11" width="1.5703125" customWidth="1"/>
    <col min="15" max="15" width="1.85546875" customWidth="1"/>
    <col min="19" max="19" width="3.42578125" customWidth="1"/>
    <col min="22" max="22" width="3" customWidth="1"/>
    <col min="26" max="26" width="3" customWidth="1"/>
    <col min="30" max="30" width="3" customWidth="1"/>
    <col min="34" max="34" width="2.5703125" customWidth="1"/>
    <col min="38" max="38" width="2.5703125" customWidth="1"/>
    <col min="42" max="42" width="2.28515625" customWidth="1"/>
    <col min="46" max="46" width="2.28515625" customWidth="1"/>
    <col min="50" max="50" width="2.28515625" customWidth="1"/>
    <col min="54" max="54" width="2.28515625" customWidth="1"/>
  </cols>
  <sheetData>
    <row r="1" spans="2:57" x14ac:dyDescent="0.25">
      <c r="B1" s="75" t="s">
        <v>2</v>
      </c>
    </row>
    <row r="2" spans="2:57" x14ac:dyDescent="0.25">
      <c r="B2" t="s">
        <v>47</v>
      </c>
      <c r="C2" t="s">
        <v>48</v>
      </c>
    </row>
    <row r="3" spans="2:57" ht="15.75" customHeight="1" thickBot="1" x14ac:dyDescent="0.3">
      <c r="B3" s="34"/>
      <c r="C3" s="34"/>
      <c r="D3" s="34"/>
      <c r="E3" s="34"/>
      <c r="F3" s="34"/>
      <c r="G3" s="34"/>
      <c r="H3" s="34"/>
      <c r="I3" s="34"/>
      <c r="J3" s="34"/>
      <c r="K3" s="34"/>
      <c r="L3" s="34"/>
      <c r="M3" s="34"/>
      <c r="N3" s="34"/>
      <c r="O3" s="34"/>
      <c r="P3" s="34"/>
      <c r="Q3" s="34"/>
      <c r="R3" s="34"/>
      <c r="S3" s="34"/>
      <c r="T3" s="34"/>
      <c r="U3" s="34"/>
    </row>
    <row r="4" spans="2:57" ht="15.75" customHeight="1" thickBot="1" x14ac:dyDescent="0.3">
      <c r="C4" s="66" t="s">
        <v>49</v>
      </c>
      <c r="L4" s="160" t="s">
        <v>50</v>
      </c>
      <c r="M4" s="152"/>
      <c r="N4" s="152"/>
      <c r="P4" s="160" t="s">
        <v>50</v>
      </c>
      <c r="Q4" s="152"/>
      <c r="R4" s="152"/>
      <c r="T4" s="162" t="s">
        <v>49</v>
      </c>
      <c r="U4" s="140"/>
      <c r="AH4" s="106"/>
    </row>
    <row r="5" spans="2:57" ht="36" customHeight="1" thickBot="1" x14ac:dyDescent="0.3">
      <c r="B5" s="56"/>
      <c r="C5" s="144" t="s">
        <v>51</v>
      </c>
      <c r="D5" s="144" t="s">
        <v>52</v>
      </c>
      <c r="E5" s="140"/>
      <c r="F5" s="140"/>
      <c r="G5" s="5"/>
      <c r="H5" s="144" t="s">
        <v>53</v>
      </c>
      <c r="I5" s="140"/>
      <c r="J5" s="140"/>
      <c r="K5" s="5"/>
      <c r="L5" s="154" t="s">
        <v>54</v>
      </c>
      <c r="M5" s="140"/>
      <c r="N5" s="140"/>
      <c r="P5" s="161" t="s">
        <v>55</v>
      </c>
      <c r="Q5" s="140"/>
      <c r="R5" s="140"/>
      <c r="S5" s="5"/>
      <c r="T5" s="155" t="s">
        <v>56</v>
      </c>
      <c r="U5" s="155" t="s">
        <v>57</v>
      </c>
      <c r="V5" s="106"/>
      <c r="W5" s="158" t="s">
        <v>58</v>
      </c>
      <c r="X5" s="140"/>
      <c r="Y5" s="140"/>
      <c r="AA5" s="159" t="s">
        <v>59</v>
      </c>
      <c r="AB5" s="140"/>
      <c r="AC5" s="140"/>
      <c r="AE5" s="158" t="s">
        <v>60</v>
      </c>
      <c r="AF5" s="140"/>
      <c r="AG5" s="140"/>
      <c r="AI5" s="158" t="s">
        <v>61</v>
      </c>
      <c r="AJ5" s="140"/>
      <c r="AK5" s="140"/>
      <c r="AM5" s="159" t="s">
        <v>62</v>
      </c>
      <c r="AN5" s="140"/>
      <c r="AO5" s="140"/>
      <c r="AQ5" s="157" t="s">
        <v>63</v>
      </c>
      <c r="AR5" s="140"/>
      <c r="AS5" s="140"/>
      <c r="AU5" s="144" t="s">
        <v>64</v>
      </c>
      <c r="AV5" s="140"/>
      <c r="AW5" s="140"/>
      <c r="AY5" s="144" t="s">
        <v>65</v>
      </c>
      <c r="AZ5" s="140"/>
      <c r="BA5" s="140"/>
      <c r="BC5" s="144" t="s">
        <v>66</v>
      </c>
      <c r="BD5" s="140"/>
      <c r="BE5" s="140"/>
    </row>
    <row r="6" spans="2:57" ht="15.75" customHeight="1" thickBot="1" x14ac:dyDescent="0.3">
      <c r="B6" s="53" t="s">
        <v>14</v>
      </c>
      <c r="C6" s="140"/>
      <c r="D6" s="47" t="s">
        <v>67</v>
      </c>
      <c r="E6" s="47" t="s">
        <v>68</v>
      </c>
      <c r="F6" s="47" t="s">
        <v>69</v>
      </c>
      <c r="G6" s="47"/>
      <c r="H6" s="47" t="s">
        <v>67</v>
      </c>
      <c r="I6" s="47" t="s">
        <v>68</v>
      </c>
      <c r="J6" s="47" t="s">
        <v>69</v>
      </c>
      <c r="K6" s="47"/>
      <c r="L6" s="47" t="s">
        <v>67</v>
      </c>
      <c r="M6" s="47" t="s">
        <v>68</v>
      </c>
      <c r="N6" s="47" t="s">
        <v>69</v>
      </c>
      <c r="P6" s="47" t="s">
        <v>67</v>
      </c>
      <c r="Q6" s="47" t="s">
        <v>68</v>
      </c>
      <c r="R6" s="47" t="s">
        <v>69</v>
      </c>
      <c r="S6" s="47"/>
      <c r="T6" s="156"/>
      <c r="U6" s="156"/>
      <c r="V6" s="105"/>
      <c r="W6" s="47" t="s">
        <v>67</v>
      </c>
      <c r="X6" s="47" t="s">
        <v>68</v>
      </c>
      <c r="Y6" s="47" t="s">
        <v>69</v>
      </c>
      <c r="AA6" s="47" t="s">
        <v>67</v>
      </c>
      <c r="AB6" s="47" t="s">
        <v>68</v>
      </c>
      <c r="AC6" s="47" t="s">
        <v>69</v>
      </c>
      <c r="AE6" s="47" t="s">
        <v>67</v>
      </c>
      <c r="AF6" s="47" t="s">
        <v>68</v>
      </c>
      <c r="AG6" s="47" t="s">
        <v>69</v>
      </c>
      <c r="AI6" s="47" t="s">
        <v>67</v>
      </c>
      <c r="AJ6" s="47" t="s">
        <v>68</v>
      </c>
      <c r="AK6" s="47" t="s">
        <v>69</v>
      </c>
      <c r="AM6" s="47" t="s">
        <v>67</v>
      </c>
      <c r="AN6" s="47" t="s">
        <v>68</v>
      </c>
      <c r="AO6" s="47" t="s">
        <v>69</v>
      </c>
      <c r="AQ6" s="47" t="s">
        <v>67</v>
      </c>
      <c r="AR6" s="47" t="s">
        <v>68</v>
      </c>
      <c r="AS6" s="47" t="s">
        <v>69</v>
      </c>
      <c r="AU6" s="47" t="s">
        <v>67</v>
      </c>
      <c r="AV6" s="47" t="s">
        <v>68</v>
      </c>
      <c r="AW6" s="47" t="s">
        <v>69</v>
      </c>
      <c r="AY6" s="47" t="s">
        <v>67</v>
      </c>
      <c r="AZ6" s="47" t="s">
        <v>68</v>
      </c>
      <c r="BA6" s="47" t="s">
        <v>69</v>
      </c>
      <c r="BC6" s="47" t="s">
        <v>67</v>
      </c>
      <c r="BD6" s="47" t="s">
        <v>68</v>
      </c>
      <c r="BE6" s="47" t="s">
        <v>69</v>
      </c>
    </row>
    <row r="7" spans="2:57" x14ac:dyDescent="0.25">
      <c r="B7" s="67" t="s">
        <v>18</v>
      </c>
      <c r="C7" s="124">
        <v>4319</v>
      </c>
      <c r="D7" s="44">
        <v>352</v>
      </c>
      <c r="E7" s="44">
        <v>694</v>
      </c>
      <c r="F7" s="44">
        <v>902</v>
      </c>
      <c r="H7" s="107">
        <v>398.943399</v>
      </c>
      <c r="I7" s="107">
        <v>789.12589000000003</v>
      </c>
      <c r="J7" s="107">
        <v>931.43737199999998</v>
      </c>
      <c r="K7" s="44"/>
      <c r="L7" s="107">
        <v>126.56000899999999</v>
      </c>
      <c r="M7" s="107">
        <v>226.20649399999999</v>
      </c>
      <c r="N7" s="107">
        <v>259.61092000000002</v>
      </c>
      <c r="O7" s="107"/>
      <c r="P7" s="107">
        <v>304.39284300000003</v>
      </c>
      <c r="Q7" s="107">
        <v>204.74635799999999</v>
      </c>
      <c r="R7" s="107">
        <v>171.34193200000001</v>
      </c>
      <c r="T7" s="107">
        <v>430.95285200000001</v>
      </c>
      <c r="U7" s="45">
        <f t="shared" ref="U7:U14" si="0">IFERROR(T7/J7, "")</f>
        <v>0.462675070761494</v>
      </c>
      <c r="V7" s="44"/>
      <c r="W7" s="108">
        <v>53.077143999999997</v>
      </c>
      <c r="X7" s="108">
        <v>206.13203300000001</v>
      </c>
      <c r="Y7" s="108">
        <v>538.34594300000003</v>
      </c>
      <c r="Z7" s="108"/>
      <c r="AA7" s="108">
        <v>179.63715300000001</v>
      </c>
      <c r="AB7" s="108">
        <v>432.338527</v>
      </c>
      <c r="AC7" s="108">
        <v>797.956863</v>
      </c>
      <c r="AD7" s="44"/>
      <c r="AE7" s="45">
        <f t="shared" ref="AE7:AE14" si="1">IFERROR(W7/H7, "NaN")</f>
        <v>0.13304429684272079</v>
      </c>
      <c r="AF7" s="45">
        <f t="shared" ref="AF7:AF14" si="2">IFERROR(X7/I7, "NaN")</f>
        <v>0.26121565090203797</v>
      </c>
      <c r="AG7" s="45">
        <f t="shared" ref="AG7:AG14" si="3">IFERROR(Y7/J7, "NaN")</f>
        <v>0.57797331219817116</v>
      </c>
      <c r="AH7" s="45"/>
      <c r="AI7" s="45">
        <f t="shared" ref="AI7:AI14" si="4">IFERROR(L7/H7, "NaN")</f>
        <v>0.31723800748987951</v>
      </c>
      <c r="AJ7" s="45">
        <f t="shared" ref="AJ7:AJ14" si="5">IFERROR(M7/I7, "NaN")</f>
        <v>0.28665450831932532</v>
      </c>
      <c r="AK7" s="45">
        <f t="shared" ref="AK7:AK14" si="6">IFERROR(N7/J7, "NaN")</f>
        <v>0.27872074688452592</v>
      </c>
      <c r="AL7" s="45"/>
      <c r="AM7" s="45">
        <f t="shared" ref="AM7:AM14" si="7">IFERROR(AA7/H7, "NaN")</f>
        <v>0.45028230433260036</v>
      </c>
      <c r="AN7" s="45">
        <f t="shared" ref="AN7:AN14" si="8">IFERROR(AB7/I7, "NaN")</f>
        <v>0.54787015922136328</v>
      </c>
      <c r="AO7" s="45">
        <f t="shared" ref="AO7:AO14" si="9">IFERROR(AC7/J7, "NaN")</f>
        <v>0.85669405908269702</v>
      </c>
      <c r="AQ7" s="107">
        <f t="shared" ref="AQ7:AQ14" si="10">IF(P7+AA7&gt; 0, P7+AA7, "NaN")</f>
        <v>484.02999600000004</v>
      </c>
      <c r="AR7" s="107">
        <f t="shared" ref="AR7:AR14" si="11">IF(Q7+AB7&gt;0, Q7+AB7, "NaN")</f>
        <v>637.08488499999999</v>
      </c>
      <c r="AS7" s="107">
        <f t="shared" ref="AS7:AS14" si="12">IF(R7+AC7&gt;0, R7+AC7, "NaN")</f>
        <v>969.29879500000004</v>
      </c>
      <c r="AU7" s="44">
        <v>24899.967188899991</v>
      </c>
      <c r="AV7" s="44">
        <v>66628.838625500008</v>
      </c>
      <c r="AW7" s="44">
        <v>132779.45538190001</v>
      </c>
      <c r="AY7" s="44">
        <v>3490.2</v>
      </c>
      <c r="AZ7" s="44">
        <v>5907.5999999999995</v>
      </c>
      <c r="BA7" s="44">
        <v>7012.1</v>
      </c>
      <c r="BC7" s="44">
        <f t="shared" ref="BC7:BC14" si="13">IF(AU7+AY7&gt;0, AU7+AY7, "NaN")</f>
        <v>28390.167188899992</v>
      </c>
      <c r="BD7" s="44">
        <f t="shared" ref="BD7:BD14" si="14">IF(AV7+AZ7&gt;0, AV7+AZ7, "NaN")</f>
        <v>72536.438625500014</v>
      </c>
      <c r="BE7" s="44">
        <f t="shared" ref="BE7:BE14" si="15">IF(AW7+BA7, AW7+BA7, "NaN")</f>
        <v>139791.55538190002</v>
      </c>
    </row>
    <row r="8" spans="2:57" x14ac:dyDescent="0.25">
      <c r="B8" s="67" t="s">
        <v>19</v>
      </c>
      <c r="C8" s="124">
        <v>457</v>
      </c>
      <c r="D8" s="44">
        <v>457</v>
      </c>
      <c r="E8" s="44">
        <v>457</v>
      </c>
      <c r="F8" s="44">
        <v>457</v>
      </c>
      <c r="H8" s="107">
        <v>124.125415</v>
      </c>
      <c r="I8" s="107">
        <v>124.125415</v>
      </c>
      <c r="J8" s="107">
        <v>124.125415</v>
      </c>
      <c r="K8" s="44"/>
      <c r="L8" s="107">
        <v>26.079533000000001</v>
      </c>
      <c r="M8" s="107">
        <v>26.079533000000001</v>
      </c>
      <c r="N8" s="107">
        <v>26.079533000000001</v>
      </c>
      <c r="O8" s="107"/>
      <c r="P8" s="107">
        <v>0</v>
      </c>
      <c r="Q8" s="107">
        <v>0</v>
      </c>
      <c r="R8" s="107">
        <v>0</v>
      </c>
      <c r="T8" s="107">
        <v>26.079533000000001</v>
      </c>
      <c r="U8" s="45">
        <f t="shared" si="0"/>
        <v>0.21010631062139853</v>
      </c>
      <c r="V8" s="44"/>
      <c r="W8" s="108">
        <v>65.751812000000001</v>
      </c>
      <c r="X8" s="108">
        <v>94.024203</v>
      </c>
      <c r="Y8" s="108">
        <v>97.985560000000007</v>
      </c>
      <c r="Z8" s="108"/>
      <c r="AA8" s="108">
        <v>91.831344999999999</v>
      </c>
      <c r="AB8" s="108">
        <v>120.103736</v>
      </c>
      <c r="AC8" s="108">
        <v>124.065093</v>
      </c>
      <c r="AD8" s="44"/>
      <c r="AE8" s="45">
        <f t="shared" si="1"/>
        <v>0.52972078280664758</v>
      </c>
      <c r="AF8" s="45">
        <f t="shared" si="2"/>
        <v>0.75749356406985624</v>
      </c>
      <c r="AG8" s="45">
        <f t="shared" si="3"/>
        <v>0.78940771315850189</v>
      </c>
      <c r="AH8" s="45"/>
      <c r="AI8" s="45">
        <f t="shared" si="4"/>
        <v>0.21010631062139853</v>
      </c>
      <c r="AJ8" s="45">
        <f t="shared" si="5"/>
        <v>0.21010631062139853</v>
      </c>
      <c r="AK8" s="45">
        <f t="shared" si="6"/>
        <v>0.21010631062139853</v>
      </c>
      <c r="AL8" s="45"/>
      <c r="AM8" s="45">
        <f t="shared" si="7"/>
        <v>0.73982709342804609</v>
      </c>
      <c r="AN8" s="45">
        <f t="shared" si="8"/>
        <v>0.96759987469125475</v>
      </c>
      <c r="AO8" s="45">
        <f t="shared" si="9"/>
        <v>0.9995140237799004</v>
      </c>
      <c r="AQ8" s="107">
        <f t="shared" si="10"/>
        <v>91.831344999999999</v>
      </c>
      <c r="AR8" s="107">
        <f t="shared" si="11"/>
        <v>120.103736</v>
      </c>
      <c r="AS8" s="107">
        <f t="shared" si="12"/>
        <v>124.065093</v>
      </c>
      <c r="AU8" s="44">
        <v>20003.602221699999</v>
      </c>
      <c r="AV8" s="44">
        <v>26911.3807089</v>
      </c>
      <c r="AW8" s="44">
        <v>28324.1430249</v>
      </c>
      <c r="AY8" s="44">
        <v>1591.2</v>
      </c>
      <c r="AZ8" s="44">
        <v>1591.2</v>
      </c>
      <c r="BA8" s="44">
        <v>1591.2</v>
      </c>
      <c r="BC8" s="44">
        <f t="shared" si="13"/>
        <v>21594.8022217</v>
      </c>
      <c r="BD8" s="44">
        <f t="shared" si="14"/>
        <v>28502.580708900001</v>
      </c>
      <c r="BE8" s="44">
        <f t="shared" si="15"/>
        <v>29915.343024900001</v>
      </c>
    </row>
    <row r="9" spans="2:57" x14ac:dyDescent="0.25">
      <c r="B9" s="67" t="s">
        <v>20</v>
      </c>
      <c r="C9" s="124">
        <v>2790</v>
      </c>
      <c r="D9" s="44">
        <v>1673</v>
      </c>
      <c r="E9" s="44">
        <v>1959</v>
      </c>
      <c r="F9" s="44">
        <v>2386</v>
      </c>
      <c r="H9" s="107">
        <v>650.43109800000002</v>
      </c>
      <c r="I9" s="107">
        <v>742.37016700000004</v>
      </c>
      <c r="J9" s="107">
        <v>899.42571499999997</v>
      </c>
      <c r="K9" s="44"/>
      <c r="L9" s="107">
        <v>233.59769700000001</v>
      </c>
      <c r="M9" s="107">
        <v>254.49083200000001</v>
      </c>
      <c r="N9" s="107">
        <v>292.85535499999997</v>
      </c>
      <c r="O9" s="107"/>
      <c r="P9" s="107">
        <v>106.25488199999999</v>
      </c>
      <c r="Q9" s="107">
        <v>85.361746999999994</v>
      </c>
      <c r="R9" s="107">
        <v>46.997224000000003</v>
      </c>
      <c r="T9" s="107">
        <v>339.85257899999999</v>
      </c>
      <c r="U9" s="45">
        <f t="shared" si="0"/>
        <v>0.37785508389650613</v>
      </c>
      <c r="V9" s="44"/>
      <c r="W9" s="108">
        <v>106.71624300000001</v>
      </c>
      <c r="X9" s="108">
        <v>281.260198</v>
      </c>
      <c r="Y9" s="108">
        <v>506.14293199999997</v>
      </c>
      <c r="Z9" s="108"/>
      <c r="AA9" s="108">
        <v>340.31394</v>
      </c>
      <c r="AB9" s="108">
        <v>535.75103000000001</v>
      </c>
      <c r="AC9" s="108">
        <v>798.998287</v>
      </c>
      <c r="AD9" s="44"/>
      <c r="AE9" s="45">
        <f t="shared" si="1"/>
        <v>0.16407001960413645</v>
      </c>
      <c r="AF9" s="45">
        <f t="shared" si="2"/>
        <v>0.37886786202172373</v>
      </c>
      <c r="AG9" s="45">
        <f t="shared" si="3"/>
        <v>0.56274011689781411</v>
      </c>
      <c r="AH9" s="45"/>
      <c r="AI9" s="45">
        <f t="shared" si="4"/>
        <v>0.35914287880497375</v>
      </c>
      <c r="AJ9" s="45">
        <f t="shared" si="5"/>
        <v>0.34280853853331095</v>
      </c>
      <c r="AK9" s="45">
        <f t="shared" si="6"/>
        <v>0.32560260410166281</v>
      </c>
      <c r="AL9" s="45"/>
      <c r="AM9" s="45">
        <f t="shared" si="7"/>
        <v>0.52321289840911023</v>
      </c>
      <c r="AN9" s="45">
        <f t="shared" si="8"/>
        <v>0.72167640055503468</v>
      </c>
      <c r="AO9" s="45">
        <f t="shared" si="9"/>
        <v>0.88834272099947686</v>
      </c>
      <c r="AQ9" s="107">
        <f t="shared" si="10"/>
        <v>446.56882200000001</v>
      </c>
      <c r="AR9" s="107">
        <f t="shared" si="11"/>
        <v>621.11277700000005</v>
      </c>
      <c r="AS9" s="107">
        <f t="shared" si="12"/>
        <v>845.99551099999996</v>
      </c>
      <c r="AU9" s="44">
        <v>87686.863630000007</v>
      </c>
      <c r="AV9" s="44">
        <v>136882.72400260001</v>
      </c>
      <c r="AW9" s="44">
        <v>208931.61180690001</v>
      </c>
      <c r="AY9" s="44">
        <v>10460.299999999999</v>
      </c>
      <c r="AZ9" s="44">
        <v>13158.1</v>
      </c>
      <c r="BA9" s="44">
        <v>17106.3</v>
      </c>
      <c r="BC9" s="44">
        <f t="shared" si="13"/>
        <v>98147.16363000001</v>
      </c>
      <c r="BD9" s="44">
        <f t="shared" si="14"/>
        <v>150040.82400260001</v>
      </c>
      <c r="BE9" s="44">
        <f t="shared" si="15"/>
        <v>226037.9118069</v>
      </c>
    </row>
    <row r="10" spans="2:57" x14ac:dyDescent="0.25">
      <c r="B10" s="67" t="s">
        <v>21</v>
      </c>
      <c r="C10" s="124">
        <v>1743</v>
      </c>
      <c r="D10" s="44">
        <v>779</v>
      </c>
      <c r="E10" s="44">
        <v>1369</v>
      </c>
      <c r="F10" s="44">
        <v>1743</v>
      </c>
      <c r="H10" s="107">
        <v>244.94576599999999</v>
      </c>
      <c r="I10" s="107">
        <v>420.10166299999997</v>
      </c>
      <c r="J10" s="107">
        <v>557.68266300000005</v>
      </c>
      <c r="K10" s="44"/>
      <c r="L10" s="107">
        <v>104.427381</v>
      </c>
      <c r="M10" s="107">
        <v>167.05965699999999</v>
      </c>
      <c r="N10" s="107">
        <v>219.75516999999999</v>
      </c>
      <c r="O10" s="107"/>
      <c r="P10" s="107">
        <v>115.327789</v>
      </c>
      <c r="Q10" s="107">
        <v>52.695512999999998</v>
      </c>
      <c r="R10" s="107">
        <v>0</v>
      </c>
      <c r="T10" s="107">
        <v>219.75516999999999</v>
      </c>
      <c r="U10" s="45">
        <f t="shared" si="0"/>
        <v>0.39405056778679165</v>
      </c>
      <c r="V10" s="44"/>
      <c r="W10" s="108">
        <v>84.451217999999997</v>
      </c>
      <c r="X10" s="108">
        <v>211.57092900000001</v>
      </c>
      <c r="Y10" s="108">
        <v>337.09771699999999</v>
      </c>
      <c r="Z10" s="108"/>
      <c r="AA10" s="108">
        <v>188.87859900000001</v>
      </c>
      <c r="AB10" s="108">
        <v>378.63058599999999</v>
      </c>
      <c r="AC10" s="108">
        <v>556.85288700000001</v>
      </c>
      <c r="AD10" s="44"/>
      <c r="AE10" s="45">
        <f t="shared" si="1"/>
        <v>0.344775169536917</v>
      </c>
      <c r="AF10" s="45">
        <f t="shared" si="2"/>
        <v>0.50361840391000789</v>
      </c>
      <c r="AG10" s="45">
        <f t="shared" si="3"/>
        <v>0.60446153227467281</v>
      </c>
      <c r="AH10" s="45"/>
      <c r="AI10" s="45">
        <f t="shared" si="4"/>
        <v>0.42632858165019272</v>
      </c>
      <c r="AJ10" s="45">
        <f t="shared" si="5"/>
        <v>0.3976648314291486</v>
      </c>
      <c r="AK10" s="45">
        <f t="shared" si="6"/>
        <v>0.39405056778679165</v>
      </c>
      <c r="AL10" s="45"/>
      <c r="AM10" s="45">
        <f t="shared" si="7"/>
        <v>0.77110375118710983</v>
      </c>
      <c r="AN10" s="45">
        <f t="shared" si="8"/>
        <v>0.90128323533915655</v>
      </c>
      <c r="AO10" s="45">
        <f t="shared" si="9"/>
        <v>0.9985121000614644</v>
      </c>
      <c r="AQ10" s="107">
        <f t="shared" si="10"/>
        <v>304.206388</v>
      </c>
      <c r="AR10" s="107">
        <f t="shared" si="11"/>
        <v>431.326099</v>
      </c>
      <c r="AS10" s="107">
        <f t="shared" si="12"/>
        <v>556.85288700000001</v>
      </c>
      <c r="AU10" s="44">
        <v>43407.242897300013</v>
      </c>
      <c r="AV10" s="44">
        <v>90106.613044199999</v>
      </c>
      <c r="AW10" s="44">
        <v>139585.7982322</v>
      </c>
      <c r="AY10" s="44">
        <v>2802.4</v>
      </c>
      <c r="AZ10" s="44">
        <v>5707.1</v>
      </c>
      <c r="BA10" s="44">
        <v>7396.5999999999995</v>
      </c>
      <c r="BC10" s="44">
        <f t="shared" si="13"/>
        <v>46209.642897300015</v>
      </c>
      <c r="BD10" s="44">
        <f t="shared" si="14"/>
        <v>95813.713044200005</v>
      </c>
      <c r="BE10" s="44">
        <f t="shared" si="15"/>
        <v>146982.39823220001</v>
      </c>
    </row>
    <row r="11" spans="2:57" x14ac:dyDescent="0.25">
      <c r="B11" s="67" t="s">
        <v>22</v>
      </c>
      <c r="C11" s="124">
        <v>4166</v>
      </c>
      <c r="D11" s="44">
        <v>3636</v>
      </c>
      <c r="E11" s="44">
        <v>3758</v>
      </c>
      <c r="F11" s="44">
        <v>3895</v>
      </c>
      <c r="H11" s="107">
        <v>1357.9854029999999</v>
      </c>
      <c r="I11" s="107">
        <v>1426.676211</v>
      </c>
      <c r="J11" s="107">
        <v>1486.407404</v>
      </c>
      <c r="K11" s="44"/>
      <c r="L11" s="107">
        <v>536.82506799999999</v>
      </c>
      <c r="M11" s="107">
        <v>563.10324900000001</v>
      </c>
      <c r="N11" s="107">
        <v>570.73681499999998</v>
      </c>
      <c r="O11" s="107"/>
      <c r="P11" s="107">
        <v>46.433757999999997</v>
      </c>
      <c r="Q11" s="107">
        <v>20.155577000000001</v>
      </c>
      <c r="R11" s="107">
        <v>12.522010999999999</v>
      </c>
      <c r="T11" s="107">
        <v>583.258826</v>
      </c>
      <c r="U11" s="45">
        <f t="shared" si="0"/>
        <v>0.39239499509382153</v>
      </c>
      <c r="V11" s="44"/>
      <c r="W11" s="108">
        <v>730.99691600000006</v>
      </c>
      <c r="X11" s="108">
        <v>826.04357900000002</v>
      </c>
      <c r="Y11" s="108">
        <v>903.90243099999998</v>
      </c>
      <c r="Z11" s="108"/>
      <c r="AA11" s="108">
        <v>1267.8219839999999</v>
      </c>
      <c r="AB11" s="108">
        <v>1389.1468279999999</v>
      </c>
      <c r="AC11" s="108">
        <v>1474.639246</v>
      </c>
      <c r="AD11" s="44"/>
      <c r="AE11" s="45">
        <f t="shared" si="1"/>
        <v>0.53829512039313143</v>
      </c>
      <c r="AF11" s="45">
        <f t="shared" si="2"/>
        <v>0.57899863517104655</v>
      </c>
      <c r="AG11" s="45">
        <f t="shared" si="3"/>
        <v>0.60811216936053414</v>
      </c>
      <c r="AH11" s="45"/>
      <c r="AI11" s="45">
        <f t="shared" si="4"/>
        <v>0.3953098956837609</v>
      </c>
      <c r="AJ11" s="45">
        <f t="shared" si="5"/>
        <v>0.39469589852157422</v>
      </c>
      <c r="AK11" s="45">
        <f t="shared" si="6"/>
        <v>0.38397064860153235</v>
      </c>
      <c r="AL11" s="45"/>
      <c r="AM11" s="45">
        <f t="shared" si="7"/>
        <v>0.93360501607689228</v>
      </c>
      <c r="AN11" s="45">
        <f t="shared" si="8"/>
        <v>0.97369453369262071</v>
      </c>
      <c r="AO11" s="45">
        <f t="shared" si="9"/>
        <v>0.99208281796206654</v>
      </c>
      <c r="AQ11" s="107">
        <f t="shared" si="10"/>
        <v>1314.2557419999998</v>
      </c>
      <c r="AR11" s="107">
        <f t="shared" si="11"/>
        <v>1409.3024049999999</v>
      </c>
      <c r="AS11" s="107">
        <f t="shared" si="12"/>
        <v>1487.161257</v>
      </c>
      <c r="AU11" s="44">
        <v>297147.81644760002</v>
      </c>
      <c r="AV11" s="44">
        <v>329211.46461309987</v>
      </c>
      <c r="AW11" s="44">
        <v>358081.94282609998</v>
      </c>
      <c r="AY11" s="44">
        <v>20321.8</v>
      </c>
      <c r="AZ11" s="44">
        <v>21644.400000000001</v>
      </c>
      <c r="BA11" s="44">
        <v>22351</v>
      </c>
      <c r="BC11" s="44">
        <f t="shared" si="13"/>
        <v>317469.61644760001</v>
      </c>
      <c r="BD11" s="44">
        <f t="shared" si="14"/>
        <v>350855.8646130999</v>
      </c>
      <c r="BE11" s="44">
        <f t="shared" si="15"/>
        <v>380432.94282609998</v>
      </c>
    </row>
    <row r="12" spans="2:57" x14ac:dyDescent="0.25">
      <c r="B12" s="67" t="s">
        <v>23</v>
      </c>
      <c r="C12" s="124">
        <v>1927</v>
      </c>
      <c r="D12" s="44">
        <v>737</v>
      </c>
      <c r="E12" s="44">
        <v>1438</v>
      </c>
      <c r="F12" s="44">
        <v>1683</v>
      </c>
      <c r="H12" s="107">
        <v>315.45325800000001</v>
      </c>
      <c r="I12" s="107">
        <v>493.19268299999999</v>
      </c>
      <c r="J12" s="107">
        <v>576.90128400000003</v>
      </c>
      <c r="K12" s="44"/>
      <c r="L12" s="107">
        <v>130.66237100000001</v>
      </c>
      <c r="M12" s="107">
        <v>185.17992699999999</v>
      </c>
      <c r="N12" s="107">
        <v>210.34681699999999</v>
      </c>
      <c r="O12" s="107"/>
      <c r="P12" s="107">
        <v>96.813979000000003</v>
      </c>
      <c r="Q12" s="107">
        <v>42.296422999999997</v>
      </c>
      <c r="R12" s="107">
        <v>17.129532999999999</v>
      </c>
      <c r="T12" s="107">
        <v>227.47635</v>
      </c>
      <c r="U12" s="45">
        <f t="shared" si="0"/>
        <v>0.39430723471920714</v>
      </c>
      <c r="V12" s="44"/>
      <c r="W12" s="108">
        <v>106.281325</v>
      </c>
      <c r="X12" s="108">
        <v>251.559763</v>
      </c>
      <c r="Y12" s="108">
        <v>333.51586300000002</v>
      </c>
      <c r="Z12" s="108"/>
      <c r="AA12" s="108">
        <v>236.94369599999999</v>
      </c>
      <c r="AB12" s="108">
        <v>436.73969</v>
      </c>
      <c r="AC12" s="108">
        <v>543.86267999999995</v>
      </c>
      <c r="AD12" s="44"/>
      <c r="AE12" s="45">
        <f t="shared" si="1"/>
        <v>0.33691623815785726</v>
      </c>
      <c r="AF12" s="45">
        <f t="shared" si="2"/>
        <v>0.51006385875355742</v>
      </c>
      <c r="AG12" s="45">
        <f t="shared" si="3"/>
        <v>0.5781160005183833</v>
      </c>
      <c r="AH12" s="45"/>
      <c r="AI12" s="45">
        <f t="shared" si="4"/>
        <v>0.41420517203851481</v>
      </c>
      <c r="AJ12" s="45">
        <f t="shared" si="5"/>
        <v>0.3754717646530859</v>
      </c>
      <c r="AK12" s="45">
        <f t="shared" si="6"/>
        <v>0.364614922576598</v>
      </c>
      <c r="AL12" s="45"/>
      <c r="AM12" s="45">
        <f t="shared" si="7"/>
        <v>0.75112141019637202</v>
      </c>
      <c r="AN12" s="45">
        <f t="shared" si="8"/>
        <v>0.88553562340664327</v>
      </c>
      <c r="AO12" s="45">
        <f t="shared" si="9"/>
        <v>0.94273092309498119</v>
      </c>
      <c r="AQ12" s="107">
        <f t="shared" si="10"/>
        <v>333.75767500000001</v>
      </c>
      <c r="AR12" s="107">
        <f t="shared" si="11"/>
        <v>479.036113</v>
      </c>
      <c r="AS12" s="107">
        <f t="shared" si="12"/>
        <v>560.99221299999999</v>
      </c>
      <c r="AU12" s="44">
        <v>42318.564103800003</v>
      </c>
      <c r="AV12" s="44">
        <v>88301.302398200001</v>
      </c>
      <c r="AW12" s="44">
        <v>115592.31872549999</v>
      </c>
      <c r="AY12" s="44">
        <v>3258.3</v>
      </c>
      <c r="AZ12" s="44">
        <v>6377.3000000000011</v>
      </c>
      <c r="BA12" s="44">
        <v>7718.0999999999995</v>
      </c>
      <c r="BC12" s="44">
        <f t="shared" si="13"/>
        <v>45576.864103800006</v>
      </c>
      <c r="BD12" s="44">
        <f t="shared" si="14"/>
        <v>94678.602398200004</v>
      </c>
      <c r="BE12" s="44">
        <f t="shared" si="15"/>
        <v>123310.4187255</v>
      </c>
    </row>
    <row r="13" spans="2:57" x14ac:dyDescent="0.25">
      <c r="B13" s="67" t="s">
        <v>24</v>
      </c>
      <c r="C13" s="124">
        <v>337</v>
      </c>
      <c r="D13" s="44">
        <v>141</v>
      </c>
      <c r="E13" s="44">
        <v>195</v>
      </c>
      <c r="F13" s="44">
        <v>313</v>
      </c>
      <c r="H13" s="107">
        <v>34.855725</v>
      </c>
      <c r="I13" s="107">
        <v>47.568434000000003</v>
      </c>
      <c r="J13" s="107">
        <v>74.618457000000006</v>
      </c>
      <c r="K13" s="44"/>
      <c r="L13" s="107">
        <v>11.669066000000001</v>
      </c>
      <c r="M13" s="107">
        <v>16.123273999999999</v>
      </c>
      <c r="N13" s="107">
        <v>25.108893999999999</v>
      </c>
      <c r="O13" s="107"/>
      <c r="P13" s="107">
        <v>15.194735</v>
      </c>
      <c r="Q13" s="107">
        <v>10.740527</v>
      </c>
      <c r="R13" s="107">
        <v>1.754907</v>
      </c>
      <c r="T13" s="107">
        <v>26.863800999999999</v>
      </c>
      <c r="U13" s="45">
        <f t="shared" si="0"/>
        <v>0.36001549857832088</v>
      </c>
      <c r="V13" s="44"/>
      <c r="W13" s="108">
        <v>10.740079</v>
      </c>
      <c r="X13" s="108">
        <v>19.963056000000002</v>
      </c>
      <c r="Y13" s="108">
        <v>39.908918999999997</v>
      </c>
      <c r="Z13" s="108"/>
      <c r="AA13" s="108">
        <v>22.409144999999999</v>
      </c>
      <c r="AB13" s="108">
        <v>36.086329999999997</v>
      </c>
      <c r="AC13" s="108">
        <v>65.017813000000004</v>
      </c>
      <c r="AD13" s="44"/>
      <c r="AE13" s="45">
        <f t="shared" si="1"/>
        <v>0.30812955404026166</v>
      </c>
      <c r="AF13" s="45">
        <f t="shared" si="2"/>
        <v>0.41967023762018318</v>
      </c>
      <c r="AG13" s="45">
        <f t="shared" si="3"/>
        <v>0.53483977831382912</v>
      </c>
      <c r="AH13" s="45"/>
      <c r="AI13" s="45">
        <f t="shared" si="4"/>
        <v>0.33478190455083062</v>
      </c>
      <c r="AJ13" s="45">
        <f t="shared" si="5"/>
        <v>0.33894901816612244</v>
      </c>
      <c r="AK13" s="45">
        <f t="shared" si="6"/>
        <v>0.33649709481395462</v>
      </c>
      <c r="AL13" s="45"/>
      <c r="AM13" s="45">
        <f t="shared" si="7"/>
        <v>0.64291145859109222</v>
      </c>
      <c r="AN13" s="45">
        <f t="shared" si="8"/>
        <v>0.75861925578630551</v>
      </c>
      <c r="AO13" s="45">
        <f t="shared" si="9"/>
        <v>0.87133687312778385</v>
      </c>
      <c r="AQ13" s="107">
        <f t="shared" si="10"/>
        <v>37.603879999999997</v>
      </c>
      <c r="AR13" s="107">
        <f t="shared" si="11"/>
        <v>46.826856999999997</v>
      </c>
      <c r="AS13" s="107">
        <f t="shared" si="12"/>
        <v>66.772720000000007</v>
      </c>
      <c r="AU13" s="44">
        <v>4849.224031400001</v>
      </c>
      <c r="AV13" s="44">
        <v>8112.8612539999986</v>
      </c>
      <c r="AW13" s="44">
        <v>15459.2133507</v>
      </c>
      <c r="AY13" s="44">
        <v>494.99999999999989</v>
      </c>
      <c r="AZ13" s="44">
        <v>683.69999999999993</v>
      </c>
      <c r="BA13" s="44">
        <v>1075.0999999999999</v>
      </c>
      <c r="BC13" s="44">
        <f t="shared" si="13"/>
        <v>5344.224031400001</v>
      </c>
      <c r="BD13" s="44">
        <f t="shared" si="14"/>
        <v>8796.5612539999984</v>
      </c>
      <c r="BE13" s="44">
        <f t="shared" si="15"/>
        <v>16534.313350699998</v>
      </c>
    </row>
    <row r="14" spans="2:57" x14ac:dyDescent="0.25">
      <c r="B14" s="67" t="s">
        <v>25</v>
      </c>
      <c r="C14" s="124">
        <v>9519</v>
      </c>
      <c r="D14" s="44">
        <v>433</v>
      </c>
      <c r="E14" s="44">
        <v>1266</v>
      </c>
      <c r="F14" s="44">
        <v>2702</v>
      </c>
      <c r="H14" s="107">
        <v>120.49832600000001</v>
      </c>
      <c r="I14" s="107">
        <v>334.66004500000003</v>
      </c>
      <c r="J14" s="107">
        <v>870.66926699999999</v>
      </c>
      <c r="K14" s="44"/>
      <c r="L14" s="107">
        <v>29.746991999999999</v>
      </c>
      <c r="M14" s="107">
        <v>87.286405000000002</v>
      </c>
      <c r="N14" s="107">
        <v>274.41183899999999</v>
      </c>
      <c r="O14" s="107"/>
      <c r="P14" s="107">
        <v>538.73907499999996</v>
      </c>
      <c r="Q14" s="107">
        <v>481.19966199999999</v>
      </c>
      <c r="R14" s="107">
        <v>294.07422800000001</v>
      </c>
      <c r="T14" s="107">
        <v>568.48606700000005</v>
      </c>
      <c r="U14" s="45">
        <f t="shared" si="0"/>
        <v>0.65292997989786639</v>
      </c>
      <c r="V14" s="44"/>
      <c r="W14" s="108">
        <v>26.499131999999999</v>
      </c>
      <c r="X14" s="108">
        <v>118.024005</v>
      </c>
      <c r="Y14" s="108">
        <v>371.71581099999997</v>
      </c>
      <c r="Z14" s="108"/>
      <c r="AA14" s="108">
        <v>56.246124000000002</v>
      </c>
      <c r="AB14" s="108">
        <v>205.31040999999999</v>
      </c>
      <c r="AC14" s="108">
        <v>646.12765000000002</v>
      </c>
      <c r="AD14" s="44"/>
      <c r="AE14" s="45">
        <f t="shared" si="1"/>
        <v>0.21991286418368997</v>
      </c>
      <c r="AF14" s="45">
        <f t="shared" si="2"/>
        <v>0.35266834736725144</v>
      </c>
      <c r="AG14" s="45">
        <f t="shared" si="3"/>
        <v>0.42693112653532994</v>
      </c>
      <c r="AH14" s="45"/>
      <c r="AI14" s="45">
        <f t="shared" si="4"/>
        <v>0.24686643364655536</v>
      </c>
      <c r="AJ14" s="45">
        <f t="shared" si="5"/>
        <v>0.26082111176432787</v>
      </c>
      <c r="AK14" s="45">
        <f t="shared" si="6"/>
        <v>0.31517345265386515</v>
      </c>
      <c r="AL14" s="45"/>
      <c r="AM14" s="45">
        <f t="shared" si="7"/>
        <v>0.46677929783024535</v>
      </c>
      <c r="AN14" s="45">
        <f t="shared" si="8"/>
        <v>0.61348945913157926</v>
      </c>
      <c r="AO14" s="45">
        <f t="shared" si="9"/>
        <v>0.74210457918919515</v>
      </c>
      <c r="AQ14" s="107">
        <f t="shared" si="10"/>
        <v>594.98519899999997</v>
      </c>
      <c r="AR14" s="107">
        <f t="shared" si="11"/>
        <v>686.51007200000004</v>
      </c>
      <c r="AS14" s="107">
        <f t="shared" si="12"/>
        <v>940.20187800000008</v>
      </c>
      <c r="AU14" s="44">
        <v>11912.637110600001</v>
      </c>
      <c r="AV14" s="44">
        <v>46931.532928000001</v>
      </c>
      <c r="AW14" s="44">
        <v>149031.93517439999</v>
      </c>
      <c r="AY14" s="44">
        <v>1178</v>
      </c>
      <c r="AZ14" s="44">
        <v>4323.5999999999995</v>
      </c>
      <c r="BA14" s="44">
        <v>11046.9</v>
      </c>
      <c r="BC14" s="44">
        <f t="shared" si="13"/>
        <v>13090.637110600001</v>
      </c>
      <c r="BD14" s="44">
        <f t="shared" si="14"/>
        <v>51255.132927999999</v>
      </c>
      <c r="BE14" s="44">
        <f t="shared" si="15"/>
        <v>160078.83517439998</v>
      </c>
    </row>
    <row r="15" spans="2:57" x14ac:dyDescent="0.25">
      <c r="C15" s="44"/>
      <c r="D15" s="44"/>
      <c r="E15" s="44"/>
      <c r="F15" s="44"/>
      <c r="H15" s="107"/>
      <c r="I15" s="107"/>
      <c r="J15" s="107"/>
      <c r="K15" s="44"/>
      <c r="L15" s="107"/>
      <c r="M15" s="107"/>
      <c r="N15" s="107"/>
      <c r="O15" s="107"/>
      <c r="P15" s="107"/>
      <c r="Q15" s="107"/>
      <c r="R15" s="107"/>
      <c r="T15" s="107"/>
      <c r="U15" s="45"/>
      <c r="V15" s="44"/>
      <c r="W15" s="108"/>
      <c r="X15" s="108"/>
      <c r="Y15" s="108"/>
      <c r="Z15" s="108"/>
      <c r="AA15" s="108"/>
      <c r="AB15" s="108"/>
      <c r="AC15" s="108"/>
      <c r="AD15" s="44"/>
      <c r="AE15" s="45"/>
      <c r="AF15" s="45"/>
      <c r="AG15" s="45"/>
      <c r="AH15" s="45"/>
      <c r="AI15" s="45"/>
      <c r="AJ15" s="45"/>
      <c r="AK15" s="45"/>
      <c r="AL15" s="45"/>
      <c r="AM15" s="45"/>
      <c r="AN15" s="45"/>
      <c r="AO15" s="45"/>
      <c r="AQ15" s="107"/>
      <c r="AR15" s="107"/>
      <c r="AS15" s="107"/>
      <c r="AU15" s="44"/>
      <c r="AV15" s="44"/>
      <c r="AW15" s="44"/>
      <c r="AY15" s="44"/>
      <c r="AZ15" s="44"/>
      <c r="BA15" s="44"/>
      <c r="BC15" s="44"/>
      <c r="BD15" s="44"/>
      <c r="BE15" s="44"/>
    </row>
    <row r="16" spans="2:57" x14ac:dyDescent="0.25">
      <c r="C16" s="44"/>
      <c r="D16" s="44"/>
      <c r="E16" s="44"/>
      <c r="F16" s="44"/>
      <c r="H16" s="107"/>
      <c r="I16" s="107"/>
      <c r="J16" s="107"/>
      <c r="K16" s="44"/>
      <c r="L16" s="107"/>
      <c r="M16" s="107"/>
      <c r="N16" s="107"/>
      <c r="O16" s="107"/>
      <c r="P16" s="107"/>
      <c r="Q16" s="107"/>
      <c r="R16" s="107"/>
      <c r="T16" s="107"/>
      <c r="U16" s="45"/>
      <c r="V16" s="44"/>
      <c r="W16" s="108"/>
      <c r="X16" s="108"/>
      <c r="Y16" s="108"/>
      <c r="Z16" s="108"/>
      <c r="AA16" s="108"/>
      <c r="AB16" s="108"/>
      <c r="AC16" s="108"/>
      <c r="AD16" s="44"/>
      <c r="AE16" s="45"/>
      <c r="AF16" s="45"/>
      <c r="AG16" s="45"/>
      <c r="AH16" s="45"/>
      <c r="AI16" s="45"/>
      <c r="AJ16" s="45"/>
      <c r="AK16" s="45"/>
      <c r="AL16" s="45"/>
      <c r="AM16" s="45"/>
      <c r="AN16" s="45"/>
      <c r="AO16" s="45"/>
      <c r="AQ16" s="107"/>
      <c r="AR16" s="107"/>
      <c r="AS16" s="107"/>
      <c r="AU16" s="44"/>
      <c r="AV16" s="44"/>
      <c r="AW16" s="44"/>
      <c r="AY16" s="44"/>
      <c r="AZ16" s="44"/>
      <c r="BA16" s="44"/>
      <c r="BC16" s="44"/>
      <c r="BD16" s="44"/>
      <c r="BE16" s="44"/>
    </row>
    <row r="17" spans="2:57" x14ac:dyDescent="0.25">
      <c r="C17" s="44"/>
      <c r="D17" s="44"/>
      <c r="E17" s="44"/>
      <c r="F17" s="44"/>
      <c r="H17" s="107"/>
      <c r="I17" s="107"/>
      <c r="J17" s="107"/>
      <c r="K17" s="44"/>
      <c r="L17" s="107"/>
      <c r="M17" s="107"/>
      <c r="N17" s="107"/>
      <c r="O17" s="107"/>
      <c r="P17" s="107"/>
      <c r="Q17" s="107"/>
      <c r="R17" s="107"/>
      <c r="T17" s="107"/>
      <c r="U17" s="45"/>
      <c r="V17" s="44"/>
      <c r="W17" s="108"/>
      <c r="X17" s="108"/>
      <c r="Y17" s="108"/>
      <c r="Z17" s="108"/>
      <c r="AA17" s="108"/>
      <c r="AB17" s="108"/>
      <c r="AC17" s="108"/>
      <c r="AD17" s="44"/>
      <c r="AE17" s="45"/>
      <c r="AF17" s="45"/>
      <c r="AG17" s="45"/>
      <c r="AH17" s="45"/>
      <c r="AI17" s="45"/>
      <c r="AJ17" s="45"/>
      <c r="AK17" s="45"/>
      <c r="AL17" s="45"/>
      <c r="AM17" s="45"/>
      <c r="AN17" s="45"/>
      <c r="AO17" s="45"/>
      <c r="AQ17" s="107"/>
      <c r="AR17" s="107"/>
      <c r="AS17" s="107"/>
      <c r="AU17" s="44"/>
      <c r="AV17" s="44"/>
      <c r="AW17" s="44"/>
      <c r="AY17" s="44"/>
      <c r="AZ17" s="44"/>
      <c r="BA17" s="44"/>
      <c r="BC17" s="44"/>
      <c r="BD17" s="44"/>
      <c r="BE17" s="44"/>
    </row>
    <row r="18" spans="2:57" x14ac:dyDescent="0.25">
      <c r="C18" s="44"/>
      <c r="D18" s="44"/>
      <c r="E18" s="44"/>
      <c r="F18" s="44"/>
      <c r="H18" s="107"/>
      <c r="I18" s="107"/>
      <c r="J18" s="107"/>
      <c r="K18" s="44"/>
      <c r="L18" s="107"/>
      <c r="M18" s="107"/>
      <c r="N18" s="107"/>
      <c r="O18" s="107"/>
      <c r="P18" s="107"/>
      <c r="Q18" s="107"/>
      <c r="R18" s="107"/>
      <c r="T18" s="107"/>
      <c r="U18" s="45"/>
      <c r="V18" s="44"/>
      <c r="W18" s="108"/>
      <c r="X18" s="108"/>
      <c r="Y18" s="108"/>
      <c r="Z18" s="108"/>
      <c r="AA18" s="108"/>
      <c r="AB18" s="108"/>
      <c r="AC18" s="108"/>
      <c r="AD18" s="44"/>
      <c r="AE18" s="45"/>
      <c r="AF18" s="45"/>
      <c r="AG18" s="45"/>
      <c r="AH18" s="45"/>
      <c r="AI18" s="45"/>
      <c r="AJ18" s="45"/>
      <c r="AK18" s="45"/>
      <c r="AL18" s="45"/>
      <c r="AM18" s="45"/>
      <c r="AN18" s="45"/>
      <c r="AO18" s="45"/>
      <c r="AQ18" s="107"/>
      <c r="AR18" s="107"/>
      <c r="AS18" s="107"/>
      <c r="AU18" s="44"/>
      <c r="AV18" s="44"/>
      <c r="AW18" s="44"/>
      <c r="AY18" s="44"/>
      <c r="AZ18" s="44"/>
      <c r="BA18" s="44"/>
      <c r="BC18" s="44"/>
      <c r="BD18" s="44"/>
      <c r="BE18" s="44"/>
    </row>
    <row r="19" spans="2:57" x14ac:dyDescent="0.25">
      <c r="C19" s="44"/>
      <c r="D19" s="44"/>
      <c r="E19" s="44"/>
      <c r="F19" s="44"/>
      <c r="H19" s="107"/>
      <c r="I19" s="107"/>
      <c r="J19" s="107"/>
      <c r="K19" s="44"/>
      <c r="L19" s="107"/>
      <c r="M19" s="107"/>
      <c r="N19" s="107"/>
      <c r="O19" s="107"/>
      <c r="P19" s="107"/>
      <c r="Q19" s="107"/>
      <c r="R19" s="107"/>
      <c r="T19" s="107"/>
      <c r="U19" s="45"/>
      <c r="V19" s="44"/>
      <c r="W19" s="108"/>
      <c r="X19" s="108"/>
      <c r="Y19" s="108"/>
      <c r="Z19" s="108"/>
      <c r="AA19" s="108"/>
      <c r="AB19" s="108"/>
      <c r="AC19" s="108"/>
      <c r="AD19" s="44"/>
      <c r="AE19" s="45"/>
      <c r="AF19" s="45"/>
      <c r="AG19" s="45"/>
      <c r="AH19" s="45"/>
      <c r="AI19" s="45"/>
      <c r="AJ19" s="45"/>
      <c r="AK19" s="45"/>
      <c r="AL19" s="45"/>
      <c r="AM19" s="45"/>
      <c r="AN19" s="45"/>
      <c r="AO19" s="45"/>
      <c r="AQ19" s="107"/>
      <c r="AR19" s="107"/>
      <c r="AS19" s="107"/>
      <c r="AU19" s="44"/>
      <c r="AV19" s="44"/>
      <c r="AW19" s="44"/>
      <c r="AY19" s="44"/>
      <c r="AZ19" s="44"/>
      <c r="BA19" s="44"/>
      <c r="BC19" s="44"/>
      <c r="BD19" s="44"/>
      <c r="BE19" s="44"/>
    </row>
    <row r="20" spans="2:57" x14ac:dyDescent="0.25">
      <c r="C20" s="44"/>
      <c r="D20" s="44"/>
      <c r="E20" s="44"/>
      <c r="F20" s="44"/>
      <c r="H20" s="107"/>
      <c r="I20" s="107"/>
      <c r="J20" s="107"/>
      <c r="K20" s="44"/>
      <c r="L20" s="107"/>
      <c r="M20" s="107"/>
      <c r="N20" s="107"/>
      <c r="O20" s="107"/>
      <c r="P20" s="107"/>
      <c r="Q20" s="107"/>
      <c r="R20" s="107"/>
      <c r="T20" s="107"/>
      <c r="U20" s="45"/>
      <c r="V20" s="44"/>
      <c r="W20" s="108"/>
      <c r="X20" s="108"/>
      <c r="Y20" s="108"/>
      <c r="Z20" s="108"/>
      <c r="AA20" s="108"/>
      <c r="AB20" s="108"/>
      <c r="AC20" s="108"/>
      <c r="AD20" s="44"/>
      <c r="AE20" s="45"/>
      <c r="AF20" s="45"/>
      <c r="AG20" s="45"/>
      <c r="AH20" s="45"/>
      <c r="AI20" s="45"/>
      <c r="AJ20" s="45"/>
      <c r="AK20" s="45"/>
      <c r="AL20" s="45"/>
      <c r="AM20" s="45"/>
      <c r="AN20" s="45"/>
      <c r="AO20" s="45"/>
      <c r="AQ20" s="107"/>
      <c r="AR20" s="107"/>
      <c r="AS20" s="107"/>
      <c r="AU20" s="44"/>
      <c r="AV20" s="44"/>
      <c r="AW20" s="44"/>
      <c r="AY20" s="44"/>
      <c r="AZ20" s="44"/>
      <c r="BA20" s="44"/>
      <c r="BC20" s="44"/>
      <c r="BD20" s="44"/>
      <c r="BE20" s="44"/>
    </row>
    <row r="21" spans="2:57" x14ac:dyDescent="0.25">
      <c r="C21" s="44"/>
      <c r="D21" s="44"/>
      <c r="E21" s="44"/>
      <c r="F21" s="44"/>
      <c r="H21" s="107"/>
      <c r="I21" s="107"/>
      <c r="J21" s="107"/>
      <c r="K21" s="44"/>
      <c r="L21" s="107"/>
      <c r="M21" s="107"/>
      <c r="N21" s="107"/>
      <c r="O21" s="107"/>
      <c r="P21" s="107"/>
      <c r="Q21" s="107"/>
      <c r="R21" s="107"/>
      <c r="T21" s="107"/>
      <c r="U21" s="45"/>
      <c r="V21" s="44"/>
      <c r="W21" s="108"/>
      <c r="X21" s="108"/>
      <c r="Y21" s="108"/>
      <c r="Z21" s="108"/>
      <c r="AA21" s="108"/>
      <c r="AB21" s="108"/>
      <c r="AC21" s="108"/>
      <c r="AD21" s="44"/>
      <c r="AE21" s="45"/>
      <c r="AF21" s="45"/>
      <c r="AG21" s="45"/>
      <c r="AH21" s="45"/>
      <c r="AI21" s="45"/>
      <c r="AJ21" s="45"/>
      <c r="AK21" s="45"/>
      <c r="AL21" s="45"/>
      <c r="AM21" s="45"/>
      <c r="AN21" s="45"/>
      <c r="AO21" s="45"/>
      <c r="AQ21" s="107"/>
      <c r="AR21" s="107"/>
      <c r="AS21" s="107"/>
      <c r="AU21" s="44"/>
      <c r="AV21" s="44"/>
      <c r="AW21" s="44"/>
      <c r="AY21" s="44"/>
      <c r="AZ21" s="44"/>
      <c r="BA21" s="44"/>
      <c r="BC21" s="44"/>
      <c r="BD21" s="44"/>
      <c r="BE21" s="44"/>
    </row>
    <row r="22" spans="2:57" x14ac:dyDescent="0.25">
      <c r="C22" s="44"/>
      <c r="D22" s="44"/>
      <c r="E22" s="44"/>
      <c r="F22" s="44"/>
      <c r="H22" s="107"/>
      <c r="I22" s="107"/>
      <c r="J22" s="107"/>
      <c r="K22" s="44"/>
      <c r="L22" s="107"/>
      <c r="M22" s="107"/>
      <c r="N22" s="107"/>
      <c r="O22" s="107"/>
      <c r="P22" s="107"/>
      <c r="Q22" s="107"/>
      <c r="R22" s="107"/>
      <c r="T22" s="107"/>
      <c r="U22" s="45"/>
      <c r="V22" s="44"/>
      <c r="W22" s="108"/>
      <c r="X22" s="108"/>
      <c r="Y22" s="108"/>
      <c r="Z22" s="108"/>
      <c r="AA22" s="108"/>
      <c r="AB22" s="108"/>
      <c r="AC22" s="108"/>
      <c r="AD22" s="44"/>
      <c r="AE22" s="45"/>
      <c r="AF22" s="45"/>
      <c r="AG22" s="45"/>
      <c r="AH22" s="45"/>
      <c r="AI22" s="45"/>
      <c r="AJ22" s="45"/>
      <c r="AK22" s="45"/>
      <c r="AL22" s="45"/>
      <c r="AM22" s="45"/>
      <c r="AN22" s="45"/>
      <c r="AO22" s="45"/>
      <c r="AQ22" s="107"/>
      <c r="AR22" s="107"/>
      <c r="AS22" s="107"/>
      <c r="AU22" s="44"/>
      <c r="AV22" s="44"/>
      <c r="AW22" s="44"/>
      <c r="AY22" s="44"/>
      <c r="AZ22" s="44"/>
      <c r="BA22" s="44"/>
      <c r="BC22" s="44"/>
      <c r="BD22" s="44"/>
      <c r="BE22" s="44"/>
    </row>
    <row r="23" spans="2:57" x14ac:dyDescent="0.25">
      <c r="C23" s="44"/>
      <c r="D23" s="44"/>
      <c r="E23" s="44"/>
      <c r="F23" s="44"/>
      <c r="H23" s="107"/>
      <c r="I23" s="107"/>
      <c r="J23" s="107"/>
      <c r="K23" s="44"/>
      <c r="L23" s="107"/>
      <c r="M23" s="107"/>
      <c r="N23" s="107"/>
      <c r="O23" s="107"/>
      <c r="P23" s="107"/>
      <c r="Q23" s="107"/>
      <c r="R23" s="107"/>
      <c r="T23" s="107"/>
      <c r="U23" s="45"/>
      <c r="V23" s="44"/>
      <c r="W23" s="108"/>
      <c r="X23" s="108"/>
      <c r="Y23" s="108"/>
      <c r="Z23" s="108"/>
      <c r="AA23" s="108"/>
      <c r="AB23" s="108"/>
      <c r="AC23" s="108"/>
      <c r="AD23" s="44"/>
      <c r="AE23" s="45"/>
      <c r="AF23" s="45"/>
      <c r="AG23" s="45"/>
      <c r="AH23" s="45"/>
      <c r="AI23" s="45"/>
      <c r="AJ23" s="45"/>
      <c r="AK23" s="45"/>
      <c r="AL23" s="45"/>
      <c r="AM23" s="45"/>
      <c r="AN23" s="45"/>
      <c r="AO23" s="45"/>
      <c r="AQ23" s="107"/>
      <c r="AR23" s="107"/>
      <c r="AS23" s="107"/>
      <c r="AU23" s="44"/>
      <c r="AV23" s="44"/>
      <c r="AW23" s="44"/>
      <c r="AY23" s="44"/>
      <c r="AZ23" s="44"/>
      <c r="BA23" s="44"/>
      <c r="BC23" s="44"/>
      <c r="BD23" s="44"/>
      <c r="BE23" s="44"/>
    </row>
    <row r="24" spans="2:57" x14ac:dyDescent="0.25">
      <c r="C24" s="44"/>
      <c r="D24" s="44"/>
      <c r="E24" s="44"/>
      <c r="F24" s="44"/>
      <c r="H24" s="107"/>
      <c r="I24" s="107"/>
      <c r="J24" s="107"/>
      <c r="K24" s="44"/>
      <c r="L24" s="107"/>
      <c r="M24" s="107"/>
      <c r="N24" s="107"/>
      <c r="O24" s="107"/>
      <c r="P24" s="107"/>
      <c r="Q24" s="107"/>
      <c r="R24" s="107"/>
      <c r="T24" s="107"/>
      <c r="U24" s="45"/>
      <c r="V24" s="44"/>
      <c r="W24" s="108"/>
      <c r="X24" s="108"/>
      <c r="Y24" s="108"/>
      <c r="Z24" s="108"/>
      <c r="AA24" s="108"/>
      <c r="AB24" s="108"/>
      <c r="AC24" s="108"/>
      <c r="AD24" s="44"/>
      <c r="AE24" s="45"/>
      <c r="AF24" s="45"/>
      <c r="AG24" s="45"/>
      <c r="AH24" s="45"/>
      <c r="AI24" s="45"/>
      <c r="AJ24" s="45"/>
      <c r="AK24" s="45"/>
      <c r="AL24" s="45"/>
      <c r="AM24" s="45"/>
      <c r="AN24" s="45"/>
      <c r="AO24" s="45"/>
      <c r="AQ24" s="107"/>
      <c r="AR24" s="107"/>
      <c r="AS24" s="107"/>
      <c r="AU24" s="44"/>
      <c r="AV24" s="44"/>
      <c r="AW24" s="44"/>
      <c r="AY24" s="44"/>
      <c r="AZ24" s="44"/>
      <c r="BA24" s="44"/>
      <c r="BC24" s="44"/>
      <c r="BD24" s="44"/>
      <c r="BE24" s="44"/>
    </row>
    <row r="25" spans="2:57" x14ac:dyDescent="0.25">
      <c r="C25" s="44"/>
      <c r="D25" s="44"/>
      <c r="E25" s="44"/>
      <c r="F25" s="44"/>
      <c r="H25" s="107"/>
      <c r="I25" s="107"/>
      <c r="J25" s="107"/>
      <c r="K25" s="44"/>
      <c r="L25" s="107"/>
      <c r="M25" s="107"/>
      <c r="N25" s="107"/>
      <c r="O25" s="107"/>
      <c r="P25" s="107"/>
      <c r="Q25" s="107"/>
      <c r="R25" s="107"/>
      <c r="T25" s="107"/>
      <c r="U25" s="45"/>
      <c r="V25" s="44"/>
      <c r="W25" s="108"/>
      <c r="X25" s="108"/>
      <c r="Y25" s="108"/>
      <c r="Z25" s="108"/>
      <c r="AA25" s="108"/>
      <c r="AB25" s="108"/>
      <c r="AC25" s="108"/>
      <c r="AD25" s="44"/>
      <c r="AE25" s="45"/>
      <c r="AF25" s="45"/>
      <c r="AG25" s="45"/>
      <c r="AH25" s="45"/>
      <c r="AI25" s="45"/>
      <c r="AJ25" s="45"/>
      <c r="AK25" s="45"/>
      <c r="AL25" s="45"/>
      <c r="AM25" s="45"/>
      <c r="AN25" s="45"/>
      <c r="AO25" s="45"/>
      <c r="AQ25" s="107"/>
      <c r="AR25" s="107"/>
      <c r="AS25" s="107"/>
      <c r="AU25" s="44"/>
      <c r="AV25" s="44"/>
      <c r="AW25" s="44"/>
      <c r="AY25" s="44"/>
      <c r="AZ25" s="44"/>
      <c r="BA25" s="44"/>
      <c r="BC25" s="44"/>
      <c r="BD25" s="44"/>
      <c r="BE25" s="44"/>
    </row>
    <row r="26" spans="2:57" ht="15.75" customHeight="1" thickBot="1" x14ac:dyDescent="0.3">
      <c r="B26" s="69"/>
      <c r="C26" s="70"/>
      <c r="D26" s="55"/>
      <c r="E26" s="55"/>
      <c r="F26" s="55"/>
      <c r="H26" s="110"/>
      <c r="I26" s="110"/>
      <c r="J26" s="110"/>
      <c r="L26" s="110"/>
      <c r="M26" s="110"/>
      <c r="N26" s="110"/>
      <c r="O26" s="111"/>
      <c r="P26" s="111"/>
      <c r="Q26" s="111"/>
      <c r="R26" s="111"/>
      <c r="T26" s="110"/>
      <c r="U26" s="54"/>
      <c r="V26" s="16"/>
      <c r="W26" s="109"/>
      <c r="X26" s="109"/>
      <c r="Y26" s="108"/>
      <c r="Z26" s="109"/>
      <c r="AA26" s="109"/>
      <c r="AB26" s="109"/>
      <c r="AC26" s="108"/>
      <c r="AD26" s="16"/>
      <c r="AE26" s="45"/>
      <c r="AF26" s="45"/>
      <c r="AG26" s="45"/>
      <c r="AH26" s="45"/>
      <c r="AI26" s="45"/>
      <c r="AJ26" s="45"/>
      <c r="AK26" s="45"/>
      <c r="AL26" s="45"/>
      <c r="AM26" s="45"/>
      <c r="AN26" s="45"/>
      <c r="AO26" s="45"/>
      <c r="AQ26" s="107"/>
      <c r="AR26" s="107"/>
      <c r="AS26" s="107"/>
      <c r="AU26" s="44"/>
      <c r="AV26" s="44"/>
      <c r="AW26" s="44"/>
      <c r="AY26" s="44"/>
      <c r="AZ26" s="44"/>
      <c r="BA26" s="44"/>
      <c r="BC26" s="44"/>
      <c r="BD26" s="44"/>
      <c r="BE26" s="44"/>
    </row>
    <row r="27" spans="2:57" ht="15.75" customHeight="1" thickBot="1" x14ac:dyDescent="0.3">
      <c r="B27" s="62" t="s">
        <v>26</v>
      </c>
      <c r="C27" s="63">
        <f>SUM(C7:C26)</f>
        <v>25258</v>
      </c>
      <c r="D27" s="63">
        <f>SUM(D7:D26)</f>
        <v>8208</v>
      </c>
      <c r="E27" s="63">
        <f>SUM(E7:E26)</f>
        <v>11136</v>
      </c>
      <c r="F27" s="63">
        <f>SUM(F7:F26)</f>
        <v>14081</v>
      </c>
      <c r="H27" s="63">
        <f>ROUNDUP(SUM(H7:H26),-1)</f>
        <v>3250</v>
      </c>
      <c r="I27" s="63">
        <f>ROUNDUP(SUM(I7:I26),-1)</f>
        <v>4380</v>
      </c>
      <c r="J27" s="63">
        <f>ROUNDUP(SUM(J7:J26),-1)</f>
        <v>5530</v>
      </c>
      <c r="L27" s="63">
        <f>ROUNDUP(SUM(L7:L26),-1)</f>
        <v>1200</v>
      </c>
      <c r="M27" s="63">
        <f>ROUNDUP(SUM(M7:M26),-1)</f>
        <v>1530</v>
      </c>
      <c r="N27" s="63">
        <f>ROUNDUP(SUM(N7:N26),-1)</f>
        <v>1880</v>
      </c>
      <c r="O27" s="44"/>
      <c r="P27" s="63">
        <f t="shared" ref="P27:R27" si="16">ROUNDUP(SUM(P7:P26),-1)</f>
        <v>1230</v>
      </c>
      <c r="Q27" s="63">
        <f t="shared" si="16"/>
        <v>900</v>
      </c>
      <c r="R27" s="63">
        <f t="shared" si="16"/>
        <v>550</v>
      </c>
      <c r="T27" s="63">
        <f>ROUNDUP(SUM(T7:T26),-1)</f>
        <v>2430</v>
      </c>
      <c r="U27" s="64">
        <f>T27/J27</f>
        <v>0.43942133815551537</v>
      </c>
      <c r="V27" s="44"/>
      <c r="W27" s="63">
        <f>ROUNDUP(SUM(W7:W26),-1)</f>
        <v>1190</v>
      </c>
      <c r="X27" s="63">
        <f>ROUNDUP(SUM(X7:X26),-1)</f>
        <v>2010</v>
      </c>
      <c r="Y27" s="63">
        <f>ROUNDUP(SUM(Y7:Y26),-1)</f>
        <v>3130</v>
      </c>
      <c r="Z27" s="45"/>
      <c r="AA27" s="63">
        <f>ROUNDUP(SUM(AA7:AA26),-1)</f>
        <v>2390</v>
      </c>
      <c r="AB27" s="63">
        <f>ROUNDUP(SUM(AB7:AB26),-1)</f>
        <v>3540</v>
      </c>
      <c r="AC27" s="63">
        <f>ROUNDUP(SUM(AC7:AC26),-1)</f>
        <v>5010</v>
      </c>
      <c r="AD27" s="44"/>
      <c r="AE27" s="64">
        <f>W27/H27</f>
        <v>0.36615384615384616</v>
      </c>
      <c r="AF27" s="64">
        <f>X27/I27</f>
        <v>0.4589041095890411</v>
      </c>
      <c r="AG27" s="64">
        <f>Y27/J27</f>
        <v>0.56600361663652798</v>
      </c>
      <c r="AH27" s="44"/>
      <c r="AI27" s="64">
        <f>L27/H27</f>
        <v>0.36923076923076925</v>
      </c>
      <c r="AJ27" s="64">
        <f>M27/I27</f>
        <v>0.34931506849315069</v>
      </c>
      <c r="AK27" s="64">
        <f>N27/J27</f>
        <v>0.33996383363471971</v>
      </c>
      <c r="AL27" s="44"/>
      <c r="AM27" s="64">
        <f>AA27/H27</f>
        <v>0.73538461538461541</v>
      </c>
      <c r="AN27" s="64">
        <f>AB27/I27</f>
        <v>0.80821917808219179</v>
      </c>
      <c r="AO27" s="64">
        <f>AC27/J27</f>
        <v>0.9059674502712477</v>
      </c>
      <c r="AQ27" s="63">
        <f>ROUNDUP(SUM(AQ7:AQ26),-1)</f>
        <v>3610</v>
      </c>
      <c r="AR27" s="63">
        <f>ROUNDUP(SUM(AR7:AR26),-1)</f>
        <v>4440</v>
      </c>
      <c r="AS27" s="63">
        <f>ROUNDUP(SUM(AS7:AS26),-1)</f>
        <v>5560</v>
      </c>
      <c r="AU27" s="63">
        <f>ROUNDUP(SUM(AU7:AU26),-2)</f>
        <v>532300</v>
      </c>
      <c r="AV27" s="63">
        <f>ROUNDUP(SUM(AV7:AV26),-2)</f>
        <v>793100</v>
      </c>
      <c r="AW27" s="63">
        <f>ROUNDUP(SUM(AW7:AW26),-2)</f>
        <v>1147800</v>
      </c>
      <c r="AY27" s="63">
        <f>ROUNDUP(SUM(AY7:AY26),-2)</f>
        <v>43600</v>
      </c>
      <c r="AZ27" s="63">
        <f>ROUNDUP(SUM(AZ7:AZ26),-2)</f>
        <v>59400</v>
      </c>
      <c r="BA27" s="63">
        <f>ROUNDUP(SUM(BA7:BA26),-2)</f>
        <v>75300</v>
      </c>
      <c r="BC27" s="63">
        <f>ROUNDUP(SUM(BC7:BC26),-2)</f>
        <v>575900</v>
      </c>
      <c r="BD27" s="63">
        <f>ROUNDUP(SUM(BD7:BD26),-2)</f>
        <v>852500</v>
      </c>
      <c r="BE27" s="63">
        <f>ROUNDUP(SUM(BE7:BE26),-2)</f>
        <v>1223100</v>
      </c>
    </row>
  </sheetData>
  <mergeCells count="19">
    <mergeCell ref="L4:N4"/>
    <mergeCell ref="P4:R4"/>
    <mergeCell ref="P5:R5"/>
    <mergeCell ref="T4:U4"/>
    <mergeCell ref="U5:U6"/>
    <mergeCell ref="BC5:BE5"/>
    <mergeCell ref="AY5:BA5"/>
    <mergeCell ref="C5:C6"/>
    <mergeCell ref="D5:F5"/>
    <mergeCell ref="H5:J5"/>
    <mergeCell ref="L5:N5"/>
    <mergeCell ref="T5:T6"/>
    <mergeCell ref="AQ5:AS5"/>
    <mergeCell ref="AU5:AW5"/>
    <mergeCell ref="W5:Y5"/>
    <mergeCell ref="AA5:AC5"/>
    <mergeCell ref="AE5:AG5"/>
    <mergeCell ref="AI5:AK5"/>
    <mergeCell ref="AM5:AO5"/>
  </mergeCells>
  <pageMargins left="0.7" right="0.7" top="0.75" bottom="0.75" header="0.3" footer="0.3"/>
  <pageSetup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9"/>
  </sheetPr>
  <dimension ref="B1:R27"/>
  <sheetViews>
    <sheetView workbookViewId="0"/>
  </sheetViews>
  <sheetFormatPr defaultRowHeight="15" x14ac:dyDescent="0.25"/>
  <cols>
    <col min="2" max="2" width="13.140625" customWidth="1"/>
    <col min="4" max="4" width="3.5703125" customWidth="1"/>
  </cols>
  <sheetData>
    <row r="1" spans="2:18" ht="28.5" customHeight="1" x14ac:dyDescent="0.25">
      <c r="B1" s="76" t="s">
        <v>70</v>
      </c>
    </row>
    <row r="2" spans="2:18" x14ac:dyDescent="0.25">
      <c r="B2" t="s">
        <v>71</v>
      </c>
      <c r="C2" t="s">
        <v>72</v>
      </c>
    </row>
    <row r="4" spans="2:18" ht="15.75" customHeight="1" thickBot="1" x14ac:dyDescent="0.3">
      <c r="E4" s="162" t="s">
        <v>5</v>
      </c>
      <c r="F4" s="140"/>
      <c r="G4" s="140"/>
      <c r="H4" s="140"/>
      <c r="J4" s="162" t="s">
        <v>6</v>
      </c>
      <c r="K4" s="140"/>
      <c r="L4" s="140"/>
      <c r="M4" s="140"/>
      <c r="O4" s="162" t="s">
        <v>73</v>
      </c>
      <c r="P4" s="140"/>
      <c r="Q4" s="140"/>
      <c r="R4" s="140"/>
    </row>
    <row r="5" spans="2:18" x14ac:dyDescent="0.25">
      <c r="B5" s="150" t="s">
        <v>14</v>
      </c>
      <c r="C5" s="139" t="s">
        <v>8</v>
      </c>
      <c r="D5" s="5"/>
      <c r="E5" s="46" t="s">
        <v>74</v>
      </c>
      <c r="F5" s="46" t="s">
        <v>75</v>
      </c>
      <c r="G5" s="46" t="s">
        <v>76</v>
      </c>
      <c r="H5" s="46" t="s">
        <v>77</v>
      </c>
      <c r="J5" s="46" t="s">
        <v>74</v>
      </c>
      <c r="K5" s="46" t="s">
        <v>75</v>
      </c>
      <c r="L5" s="46" t="s">
        <v>76</v>
      </c>
      <c r="M5" s="46" t="s">
        <v>77</v>
      </c>
      <c r="O5" s="46" t="s">
        <v>74</v>
      </c>
      <c r="P5" s="46" t="s">
        <v>75</v>
      </c>
      <c r="Q5" s="46" t="s">
        <v>76</v>
      </c>
      <c r="R5" s="46" t="s">
        <v>77</v>
      </c>
    </row>
    <row r="6" spans="2:18" ht="48.75" customHeight="1" thickBot="1" x14ac:dyDescent="0.3">
      <c r="B6" s="140"/>
      <c r="C6" s="140"/>
      <c r="D6" s="5"/>
      <c r="E6" s="10" t="s">
        <v>78</v>
      </c>
      <c r="F6" s="10" t="s">
        <v>79</v>
      </c>
      <c r="G6" s="10" t="s">
        <v>80</v>
      </c>
      <c r="H6" s="10" t="s">
        <v>81</v>
      </c>
      <c r="J6" s="10" t="s">
        <v>78</v>
      </c>
      <c r="K6" s="10" t="s">
        <v>79</v>
      </c>
      <c r="L6" s="10" t="s">
        <v>80</v>
      </c>
      <c r="M6" s="10" t="s">
        <v>81</v>
      </c>
      <c r="O6" s="10" t="s">
        <v>78</v>
      </c>
      <c r="P6" s="10" t="s">
        <v>79</v>
      </c>
      <c r="Q6" s="10" t="s">
        <v>80</v>
      </c>
      <c r="R6" s="10" t="s">
        <v>81</v>
      </c>
    </row>
    <row r="7" spans="2:18" x14ac:dyDescent="0.25">
      <c r="B7" s="2" t="s">
        <v>18</v>
      </c>
      <c r="C7" s="44">
        <v>14149.484486400001</v>
      </c>
      <c r="D7" s="44"/>
      <c r="E7" s="44">
        <v>73.060222400000001</v>
      </c>
      <c r="F7" s="44">
        <v>14.1558907</v>
      </c>
      <c r="G7" s="44">
        <v>0.84415339999999994</v>
      </c>
      <c r="H7" s="44">
        <v>1.4410444</v>
      </c>
      <c r="I7" s="44"/>
      <c r="J7" s="44">
        <v>36.919984100000001</v>
      </c>
      <c r="K7" s="44">
        <v>7.579899300000001</v>
      </c>
      <c r="L7" s="44">
        <v>0.54748090000000005</v>
      </c>
      <c r="M7" s="44">
        <v>0.99362379999999983</v>
      </c>
      <c r="O7" s="44">
        <f t="shared" ref="O7:O14" si="0">E7+J7</f>
        <v>109.98020650000001</v>
      </c>
      <c r="P7" s="44">
        <f t="shared" ref="P7:P14" si="1">F7+K7</f>
        <v>21.735790000000001</v>
      </c>
      <c r="Q7" s="44">
        <f t="shared" ref="Q7:Q14" si="2">G7+L7</f>
        <v>1.3916343</v>
      </c>
      <c r="R7" s="44">
        <f t="shared" ref="R7:R14" si="3">H7+M7</f>
        <v>2.4346681999999999</v>
      </c>
    </row>
    <row r="8" spans="2:18" x14ac:dyDescent="0.25">
      <c r="B8" s="2" t="s">
        <v>19</v>
      </c>
      <c r="C8" s="44">
        <v>527.23964950000004</v>
      </c>
      <c r="D8" s="44"/>
      <c r="E8" s="44">
        <v>2.1879670999999998</v>
      </c>
      <c r="F8" s="44">
        <v>0.46811619999999998</v>
      </c>
      <c r="G8" s="44">
        <v>2.6401600000000001E-2</v>
      </c>
      <c r="H8" s="44">
        <v>4.1974600000000001E-2</v>
      </c>
      <c r="I8" s="44"/>
      <c r="J8" s="44">
        <v>0.4923302</v>
      </c>
      <c r="K8" s="44">
        <v>0.10353420000000001</v>
      </c>
      <c r="L8" s="44">
        <v>5.7672000000000001E-3</v>
      </c>
      <c r="M8" s="44">
        <v>9.1608999999999996E-3</v>
      </c>
      <c r="O8" s="44">
        <f t="shared" si="0"/>
        <v>2.6802972999999999</v>
      </c>
      <c r="P8" s="44">
        <f t="shared" si="1"/>
        <v>0.5716504</v>
      </c>
      <c r="Q8" s="44">
        <f t="shared" si="2"/>
        <v>3.2168799999999997E-2</v>
      </c>
      <c r="R8" s="44">
        <f t="shared" si="3"/>
        <v>5.11355E-2</v>
      </c>
    </row>
    <row r="9" spans="2:18" x14ac:dyDescent="0.25">
      <c r="B9" s="2" t="s">
        <v>20</v>
      </c>
      <c r="C9" s="44">
        <v>10336.4540972</v>
      </c>
      <c r="D9" s="44"/>
      <c r="E9" s="44">
        <v>83.273325099999994</v>
      </c>
      <c r="F9" s="44">
        <v>18.793839899999998</v>
      </c>
      <c r="G9" s="44">
        <v>1.2665052999999999</v>
      </c>
      <c r="H9" s="44">
        <v>2.1686264</v>
      </c>
      <c r="I9" s="44"/>
      <c r="J9" s="44">
        <v>11.7897681</v>
      </c>
      <c r="K9" s="44">
        <v>2.5176183000000001</v>
      </c>
      <c r="L9" s="44">
        <v>0.16090969999999999</v>
      </c>
      <c r="M9" s="44">
        <v>0.27308159999999998</v>
      </c>
      <c r="O9" s="44">
        <f t="shared" si="0"/>
        <v>95.063093199999997</v>
      </c>
      <c r="P9" s="44">
        <f t="shared" si="1"/>
        <v>21.311458199999997</v>
      </c>
      <c r="Q9" s="44">
        <f t="shared" si="2"/>
        <v>1.4274149999999999</v>
      </c>
      <c r="R9" s="44">
        <f t="shared" si="3"/>
        <v>2.4417079999999998</v>
      </c>
    </row>
    <row r="10" spans="2:18" x14ac:dyDescent="0.25">
      <c r="B10" s="2" t="s">
        <v>21</v>
      </c>
      <c r="C10" s="44">
        <v>6975.6230224999999</v>
      </c>
      <c r="D10" s="44"/>
      <c r="E10" s="44">
        <v>29.4017561</v>
      </c>
      <c r="F10" s="44">
        <v>6.4473508000000006</v>
      </c>
      <c r="G10" s="44">
        <v>0.4011072</v>
      </c>
      <c r="H10" s="44">
        <v>0.66735339999999999</v>
      </c>
      <c r="I10" s="44"/>
      <c r="J10" s="44">
        <v>103.5129172</v>
      </c>
      <c r="K10" s="44">
        <v>24.569378</v>
      </c>
      <c r="L10" s="44">
        <v>2.0554614999999998</v>
      </c>
      <c r="M10" s="44">
        <v>3.6904024999999998</v>
      </c>
      <c r="O10" s="44">
        <f t="shared" si="0"/>
        <v>132.9146733</v>
      </c>
      <c r="P10" s="44">
        <f t="shared" si="1"/>
        <v>31.016728800000003</v>
      </c>
      <c r="Q10" s="44">
        <f t="shared" si="2"/>
        <v>2.4565687</v>
      </c>
      <c r="R10" s="44">
        <f t="shared" si="3"/>
        <v>4.3577558999999999</v>
      </c>
    </row>
    <row r="11" spans="2:18" x14ac:dyDescent="0.25">
      <c r="B11" s="2" t="s">
        <v>22</v>
      </c>
      <c r="C11" s="44">
        <v>18041.8647738</v>
      </c>
      <c r="D11" s="44"/>
      <c r="E11" s="44">
        <v>134.3284826</v>
      </c>
      <c r="F11" s="44">
        <v>30.898349</v>
      </c>
      <c r="G11" s="44">
        <v>2.2166351</v>
      </c>
      <c r="H11" s="44">
        <v>3.8233641</v>
      </c>
      <c r="I11" s="44"/>
      <c r="J11" s="44">
        <v>192.81392769999999</v>
      </c>
      <c r="K11" s="44">
        <v>44.234909199999997</v>
      </c>
      <c r="L11" s="44">
        <v>3.3973873999999999</v>
      </c>
      <c r="M11" s="44">
        <v>6.056159000000001</v>
      </c>
      <c r="O11" s="44">
        <f t="shared" si="0"/>
        <v>327.14241029999999</v>
      </c>
      <c r="P11" s="44">
        <f t="shared" si="1"/>
        <v>75.1332582</v>
      </c>
      <c r="Q11" s="44">
        <f t="shared" si="2"/>
        <v>5.6140224999999999</v>
      </c>
      <c r="R11" s="44">
        <f t="shared" si="3"/>
        <v>9.8795231000000001</v>
      </c>
    </row>
    <row r="12" spans="2:18" x14ac:dyDescent="0.25">
      <c r="B12" s="2" t="s">
        <v>23</v>
      </c>
      <c r="C12" s="44">
        <v>9846.0286102999999</v>
      </c>
      <c r="D12" s="44"/>
      <c r="E12" s="44">
        <v>16.598784500000001</v>
      </c>
      <c r="F12" s="44">
        <v>3.6326942</v>
      </c>
      <c r="G12" s="44">
        <v>0.23022390000000001</v>
      </c>
      <c r="H12" s="44">
        <v>0.38782749999999999</v>
      </c>
      <c r="I12" s="44"/>
      <c r="J12" s="44">
        <v>140.328048</v>
      </c>
      <c r="K12" s="44">
        <v>31.454475500000001</v>
      </c>
      <c r="L12" s="44">
        <v>2.2333172000000001</v>
      </c>
      <c r="M12" s="44">
        <v>3.9317628</v>
      </c>
      <c r="O12" s="44">
        <f t="shared" si="0"/>
        <v>156.92683249999999</v>
      </c>
      <c r="P12" s="44">
        <f t="shared" si="1"/>
        <v>35.087169700000004</v>
      </c>
      <c r="Q12" s="44">
        <f t="shared" si="2"/>
        <v>2.4635411</v>
      </c>
      <c r="R12" s="44">
        <f t="shared" si="3"/>
        <v>4.3195902999999998</v>
      </c>
    </row>
    <row r="13" spans="2:18" x14ac:dyDescent="0.25">
      <c r="B13" s="2" t="s">
        <v>24</v>
      </c>
      <c r="C13" s="44">
        <v>1442.0809712</v>
      </c>
      <c r="D13" s="44"/>
      <c r="E13" s="44">
        <v>0.84698730000000011</v>
      </c>
      <c r="F13" s="44">
        <v>0.1774328</v>
      </c>
      <c r="G13" s="44">
        <v>1.08091E-2</v>
      </c>
      <c r="H13" s="44">
        <v>1.8119E-2</v>
      </c>
      <c r="I13" s="44"/>
      <c r="J13" s="44">
        <v>20.6673008</v>
      </c>
      <c r="K13" s="44">
        <v>4.5193422000000014</v>
      </c>
      <c r="L13" s="44">
        <v>0.2589687</v>
      </c>
      <c r="M13" s="44">
        <v>0.41407870000000002</v>
      </c>
      <c r="O13" s="44">
        <f t="shared" si="0"/>
        <v>21.514288099999998</v>
      </c>
      <c r="P13" s="44">
        <f t="shared" si="1"/>
        <v>4.6967750000000015</v>
      </c>
      <c r="Q13" s="44">
        <f t="shared" si="2"/>
        <v>0.26977780000000001</v>
      </c>
      <c r="R13" s="44">
        <f t="shared" si="3"/>
        <v>0.43219770000000002</v>
      </c>
    </row>
    <row r="14" spans="2:18" x14ac:dyDescent="0.25">
      <c r="B14" s="2" t="s">
        <v>25</v>
      </c>
      <c r="C14" s="44">
        <v>17973.481592700002</v>
      </c>
      <c r="D14" s="44"/>
      <c r="E14" s="44">
        <v>166.4619127</v>
      </c>
      <c r="F14" s="44">
        <v>36.684070800000001</v>
      </c>
      <c r="G14" s="44">
        <v>2.1129631999999998</v>
      </c>
      <c r="H14" s="44">
        <v>3.373653899999999</v>
      </c>
      <c r="I14" s="44"/>
      <c r="J14" s="44">
        <v>52.491810800000003</v>
      </c>
      <c r="K14" s="44">
        <v>11.2918799</v>
      </c>
      <c r="L14" s="44">
        <v>0.67821189999999987</v>
      </c>
      <c r="M14" s="44">
        <v>1.116905</v>
      </c>
      <c r="O14" s="44">
        <f t="shared" si="0"/>
        <v>218.9537235</v>
      </c>
      <c r="P14" s="44">
        <f t="shared" si="1"/>
        <v>47.975950699999999</v>
      </c>
      <c r="Q14" s="44">
        <f t="shared" si="2"/>
        <v>2.7911750999999998</v>
      </c>
      <c r="R14" s="44">
        <f t="shared" si="3"/>
        <v>4.490558899999999</v>
      </c>
    </row>
    <row r="15" spans="2:18" x14ac:dyDescent="0.25">
      <c r="B15" s="11"/>
      <c r="C15" s="44"/>
      <c r="D15" s="44"/>
      <c r="E15" s="44"/>
      <c r="F15" s="44"/>
      <c r="G15" s="44"/>
      <c r="H15" s="44"/>
      <c r="I15" s="44"/>
      <c r="J15" s="44"/>
      <c r="K15" s="44"/>
      <c r="L15" s="44"/>
      <c r="M15" s="44"/>
      <c r="O15" s="44"/>
      <c r="P15" s="44"/>
      <c r="Q15" s="44"/>
      <c r="R15" s="44"/>
    </row>
    <row r="16" spans="2:18" x14ac:dyDescent="0.25">
      <c r="B16" s="11"/>
      <c r="C16" s="44"/>
      <c r="D16" s="44"/>
      <c r="E16" s="44"/>
      <c r="F16" s="44"/>
      <c r="G16" s="44"/>
      <c r="H16" s="44"/>
      <c r="I16" s="44"/>
      <c r="J16" s="44"/>
      <c r="K16" s="44"/>
      <c r="L16" s="44"/>
      <c r="M16" s="44"/>
      <c r="O16" s="44"/>
      <c r="P16" s="44"/>
      <c r="Q16" s="44"/>
      <c r="R16" s="44"/>
    </row>
    <row r="17" spans="2:18" x14ac:dyDescent="0.25">
      <c r="B17" s="11"/>
      <c r="C17" s="44"/>
      <c r="D17" s="44"/>
      <c r="E17" s="44"/>
      <c r="F17" s="44"/>
      <c r="G17" s="44"/>
      <c r="H17" s="44"/>
      <c r="I17" s="44"/>
      <c r="J17" s="44"/>
      <c r="K17" s="44"/>
      <c r="L17" s="44"/>
      <c r="M17" s="44"/>
      <c r="O17" s="44"/>
      <c r="P17" s="44"/>
      <c r="Q17" s="44"/>
      <c r="R17" s="44"/>
    </row>
    <row r="18" spans="2:18" x14ac:dyDescent="0.25">
      <c r="B18" s="11"/>
      <c r="C18" s="44"/>
      <c r="D18" s="44"/>
      <c r="E18" s="44"/>
      <c r="F18" s="44"/>
      <c r="G18" s="44"/>
      <c r="H18" s="44"/>
      <c r="I18" s="44"/>
      <c r="J18" s="44"/>
      <c r="K18" s="44"/>
      <c r="L18" s="44"/>
      <c r="M18" s="44"/>
      <c r="O18" s="44"/>
      <c r="P18" s="44"/>
      <c r="Q18" s="44"/>
      <c r="R18" s="44"/>
    </row>
    <row r="19" spans="2:18" x14ac:dyDescent="0.25">
      <c r="B19" s="11"/>
      <c r="C19" s="44"/>
      <c r="D19" s="44"/>
      <c r="E19" s="44"/>
      <c r="F19" s="44"/>
      <c r="G19" s="44"/>
      <c r="H19" s="44"/>
      <c r="I19" s="44"/>
      <c r="J19" s="44"/>
      <c r="K19" s="44"/>
      <c r="L19" s="44"/>
      <c r="M19" s="44"/>
      <c r="O19" s="44"/>
      <c r="P19" s="44"/>
      <c r="Q19" s="44"/>
      <c r="R19" s="44"/>
    </row>
    <row r="20" spans="2:18" x14ac:dyDescent="0.25">
      <c r="B20" s="11"/>
      <c r="C20" s="44"/>
      <c r="D20" s="44"/>
      <c r="E20" s="44"/>
      <c r="F20" s="44"/>
      <c r="G20" s="44"/>
      <c r="H20" s="44"/>
      <c r="I20" s="44"/>
      <c r="J20" s="44"/>
      <c r="K20" s="44"/>
      <c r="L20" s="44"/>
      <c r="M20" s="44"/>
      <c r="O20" s="44"/>
      <c r="P20" s="44"/>
      <c r="Q20" s="44"/>
      <c r="R20" s="44"/>
    </row>
    <row r="21" spans="2:18" x14ac:dyDescent="0.25">
      <c r="B21" s="11"/>
      <c r="C21" s="44"/>
      <c r="D21" s="44"/>
      <c r="E21" s="44"/>
      <c r="F21" s="44"/>
      <c r="G21" s="44"/>
      <c r="H21" s="44"/>
      <c r="I21" s="44"/>
      <c r="J21" s="44"/>
      <c r="K21" s="44"/>
      <c r="L21" s="44"/>
      <c r="M21" s="44"/>
      <c r="O21" s="44"/>
      <c r="P21" s="44"/>
      <c r="Q21" s="44"/>
      <c r="R21" s="44"/>
    </row>
    <row r="22" spans="2:18" x14ac:dyDescent="0.25">
      <c r="B22" s="11"/>
      <c r="C22" s="44"/>
      <c r="D22" s="44"/>
      <c r="E22" s="44"/>
      <c r="F22" s="44"/>
      <c r="G22" s="44"/>
      <c r="H22" s="44"/>
      <c r="I22" s="44"/>
      <c r="J22" s="44"/>
      <c r="K22" s="44"/>
      <c r="L22" s="44"/>
      <c r="M22" s="44"/>
      <c r="O22" s="44"/>
      <c r="P22" s="44"/>
      <c r="Q22" s="44"/>
      <c r="R22" s="44"/>
    </row>
    <row r="23" spans="2:18" x14ac:dyDescent="0.25">
      <c r="B23" s="11"/>
      <c r="C23" s="44"/>
      <c r="D23" s="44"/>
      <c r="E23" s="44"/>
      <c r="F23" s="44"/>
      <c r="G23" s="44"/>
      <c r="H23" s="44"/>
      <c r="I23" s="44"/>
      <c r="J23" s="44"/>
      <c r="K23" s="44"/>
      <c r="L23" s="44"/>
      <c r="M23" s="44"/>
      <c r="O23" s="44"/>
      <c r="P23" s="44"/>
      <c r="Q23" s="44"/>
      <c r="R23" s="44"/>
    </row>
    <row r="24" spans="2:18" x14ac:dyDescent="0.25">
      <c r="B24" s="11"/>
      <c r="C24" s="44"/>
      <c r="D24" s="44"/>
      <c r="E24" s="44"/>
      <c r="F24" s="44"/>
      <c r="G24" s="44"/>
      <c r="H24" s="44"/>
      <c r="I24" s="44"/>
      <c r="J24" s="44"/>
      <c r="K24" s="44"/>
      <c r="L24" s="44"/>
      <c r="M24" s="44"/>
      <c r="O24" s="44"/>
      <c r="P24" s="44"/>
      <c r="Q24" s="44"/>
      <c r="R24" s="44"/>
    </row>
    <row r="25" spans="2:18" x14ac:dyDescent="0.25">
      <c r="B25" s="11"/>
      <c r="C25" s="44"/>
      <c r="D25" s="44"/>
      <c r="E25" s="44"/>
      <c r="F25" s="44"/>
      <c r="G25" s="44"/>
      <c r="H25" s="44"/>
      <c r="I25" s="44"/>
      <c r="J25" s="44"/>
      <c r="K25" s="44"/>
      <c r="L25" s="44"/>
      <c r="M25" s="44"/>
      <c r="O25" s="44"/>
      <c r="P25" s="44"/>
      <c r="Q25" s="44"/>
      <c r="R25" s="44"/>
    </row>
    <row r="26" spans="2:18" ht="15.75" customHeight="1" thickBot="1" x14ac:dyDescent="0.3">
      <c r="B26" s="23"/>
      <c r="C26" s="57"/>
      <c r="D26" s="44"/>
      <c r="E26" s="57"/>
      <c r="F26" s="57"/>
      <c r="G26" s="57"/>
      <c r="H26" s="57"/>
      <c r="I26" s="44"/>
      <c r="J26" s="57"/>
      <c r="K26" s="57"/>
      <c r="L26" s="57"/>
      <c r="M26" s="57"/>
      <c r="O26" s="57"/>
      <c r="P26" s="57"/>
      <c r="Q26" s="57"/>
      <c r="R26" s="57"/>
    </row>
    <row r="27" spans="2:18" ht="15.75" customHeight="1" thickBot="1" x14ac:dyDescent="0.3">
      <c r="B27" s="71" t="s">
        <v>26</v>
      </c>
      <c r="C27" s="57">
        <f>SUM(C7:C26)</f>
        <v>79292.257203599991</v>
      </c>
      <c r="E27" s="57">
        <f>SUM(E7:E26)</f>
        <v>506.15943780000009</v>
      </c>
      <c r="F27" s="57">
        <f>SUM(F7:F26)</f>
        <v>111.25774440000001</v>
      </c>
      <c r="G27" s="57">
        <f>SUM(G7:G26)</f>
        <v>7.1087988000000006</v>
      </c>
      <c r="H27" s="57">
        <f>SUM(H7:H26)</f>
        <v>11.9219633</v>
      </c>
      <c r="J27" s="57">
        <f>SUM(J7:J26)</f>
        <v>559.0160869</v>
      </c>
      <c r="K27" s="57">
        <f>SUM(K7:K26)</f>
        <v>126.27103659999999</v>
      </c>
      <c r="L27" s="57">
        <f>SUM(L7:L26)</f>
        <v>9.3375044999999997</v>
      </c>
      <c r="M27" s="57">
        <f>SUM(M7:M26)</f>
        <v>16.485174300000001</v>
      </c>
      <c r="O27" s="57">
        <f>SUM(O7:O26)</f>
        <v>1065.1755247000001</v>
      </c>
      <c r="P27" s="57">
        <f>SUM(P7:P26)</f>
        <v>237.52878100000001</v>
      </c>
      <c r="Q27" s="57">
        <f>SUM(Q7:Q26)</f>
        <v>16.4463033</v>
      </c>
      <c r="R27" s="57">
        <f>SUM(R7:R26)</f>
        <v>28.407137599999999</v>
      </c>
    </row>
  </sheetData>
  <mergeCells count="5">
    <mergeCell ref="E4:H4"/>
    <mergeCell ref="J4:M4"/>
    <mergeCell ref="B5:B6"/>
    <mergeCell ref="C5:C6"/>
    <mergeCell ref="O4:R4"/>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00B0F0"/>
  </sheetPr>
  <dimension ref="B1:Y26"/>
  <sheetViews>
    <sheetView workbookViewId="0"/>
  </sheetViews>
  <sheetFormatPr defaultRowHeight="15" x14ac:dyDescent="0.25"/>
  <sheetData>
    <row r="1" spans="2:25" x14ac:dyDescent="0.25">
      <c r="B1" s="75" t="s">
        <v>2</v>
      </c>
    </row>
    <row r="2" spans="2:25" x14ac:dyDescent="0.25">
      <c r="B2" t="s">
        <v>82</v>
      </c>
      <c r="C2" t="s">
        <v>83</v>
      </c>
    </row>
    <row r="4" spans="2:25" ht="15.75" customHeight="1" thickBot="1" x14ac:dyDescent="0.3">
      <c r="K4" s="163" t="s">
        <v>84</v>
      </c>
      <c r="L4" s="140"/>
      <c r="M4" s="140"/>
      <c r="N4" s="140"/>
      <c r="O4" s="140"/>
      <c r="P4" s="140"/>
      <c r="Q4" s="140"/>
    </row>
    <row r="5" spans="2:25" ht="36" customHeight="1" thickBot="1" x14ac:dyDescent="0.3">
      <c r="B5" s="52"/>
      <c r="C5" s="139" t="s">
        <v>85</v>
      </c>
      <c r="D5" s="138"/>
      <c r="E5" s="138"/>
      <c r="F5" s="46"/>
      <c r="G5" s="139" t="s">
        <v>86</v>
      </c>
      <c r="H5" s="138"/>
      <c r="I5" s="138"/>
      <c r="J5" s="46"/>
      <c r="K5" s="139" t="s">
        <v>87</v>
      </c>
      <c r="L5" s="138"/>
      <c r="M5" s="138"/>
      <c r="N5" s="46"/>
      <c r="O5" s="139" t="s">
        <v>88</v>
      </c>
      <c r="P5" s="138"/>
      <c r="Q5" s="138"/>
      <c r="R5" s="46"/>
      <c r="S5" s="139" t="s">
        <v>89</v>
      </c>
      <c r="T5" s="138"/>
      <c r="U5" s="138"/>
      <c r="V5" s="46"/>
      <c r="W5" s="139" t="s">
        <v>90</v>
      </c>
      <c r="X5" s="138"/>
      <c r="Y5" s="138"/>
    </row>
    <row r="6" spans="2:25" ht="15.75" customHeight="1" thickBot="1" x14ac:dyDescent="0.3">
      <c r="B6" s="53" t="s">
        <v>91</v>
      </c>
      <c r="C6" s="47" t="s">
        <v>67</v>
      </c>
      <c r="D6" s="47" t="s">
        <v>68</v>
      </c>
      <c r="E6" s="47" t="s">
        <v>69</v>
      </c>
      <c r="F6" s="47"/>
      <c r="G6" s="47" t="s">
        <v>67</v>
      </c>
      <c r="H6" s="47" t="s">
        <v>68</v>
      </c>
      <c r="I6" s="47" t="s">
        <v>69</v>
      </c>
      <c r="J6" s="47"/>
      <c r="K6" s="47" t="s">
        <v>67</v>
      </c>
      <c r="L6" s="47" t="s">
        <v>68</v>
      </c>
      <c r="M6" s="47" t="s">
        <v>69</v>
      </c>
      <c r="N6" s="47"/>
      <c r="O6" s="47" t="s">
        <v>67</v>
      </c>
      <c r="P6" s="47" t="s">
        <v>68</v>
      </c>
      <c r="Q6" s="47" t="s">
        <v>69</v>
      </c>
      <c r="R6" s="47"/>
      <c r="S6" s="47" t="s">
        <v>67</v>
      </c>
      <c r="T6" s="47" t="s">
        <v>68</v>
      </c>
      <c r="U6" s="47" t="s">
        <v>69</v>
      </c>
      <c r="V6" s="47"/>
      <c r="W6" s="47" t="s">
        <v>67</v>
      </c>
      <c r="X6" s="47" t="s">
        <v>68</v>
      </c>
      <c r="Y6" s="47" t="s">
        <v>69</v>
      </c>
    </row>
    <row r="7" spans="2:25" x14ac:dyDescent="0.25">
      <c r="B7" s="2" t="s">
        <v>18</v>
      </c>
      <c r="C7" s="44">
        <v>998.15799190000007</v>
      </c>
      <c r="D7" s="44">
        <v>1764.2812876999999</v>
      </c>
      <c r="E7" s="44">
        <v>2211.0797265000001</v>
      </c>
      <c r="F7" s="44"/>
      <c r="G7" s="44">
        <v>1045.6067003000001</v>
      </c>
      <c r="H7" s="44">
        <v>1487.2876805999999</v>
      </c>
      <c r="I7" s="44">
        <v>1596.4643948</v>
      </c>
      <c r="J7" s="44"/>
      <c r="K7" s="44">
        <v>0</v>
      </c>
      <c r="L7" s="44">
        <v>0</v>
      </c>
      <c r="M7" s="44">
        <v>0</v>
      </c>
      <c r="N7" s="44"/>
      <c r="O7" s="44">
        <v>0</v>
      </c>
      <c r="P7" s="44">
        <v>0</v>
      </c>
      <c r="Q7" s="44">
        <v>0</v>
      </c>
      <c r="S7" s="45">
        <f t="shared" ref="S7:S14" si="0">IFERROR(K7/C7, "NaN")</f>
        <v>0</v>
      </c>
      <c r="T7" s="45">
        <f t="shared" ref="T7:T14" si="1">IFERROR(L7/D7, "NaN")</f>
        <v>0</v>
      </c>
      <c r="U7" s="45">
        <f t="shared" ref="U7:U14" si="2">IFERROR(M7/E7, "NaN")</f>
        <v>0</v>
      </c>
      <c r="V7" s="45"/>
      <c r="W7" s="45">
        <f t="shared" ref="W7:W14" si="3">IFERROR(O7/G7, "NaN")</f>
        <v>0</v>
      </c>
      <c r="X7" s="45">
        <f t="shared" ref="X7:X14" si="4">IFERROR(P7/H7, "NaN")</f>
        <v>0</v>
      </c>
      <c r="Y7" s="45">
        <f t="shared" ref="Y7:Y14" si="5">IFERROR(Q7/I7, "NaN")</f>
        <v>0</v>
      </c>
    </row>
    <row r="8" spans="2:25" x14ac:dyDescent="0.25">
      <c r="B8" s="2" t="s">
        <v>19</v>
      </c>
      <c r="C8" s="44">
        <v>309.34705569999988</v>
      </c>
      <c r="D8" s="44">
        <v>309.34705569999988</v>
      </c>
      <c r="E8" s="44">
        <v>309.34705569999988</v>
      </c>
      <c r="F8" s="44"/>
      <c r="G8" s="44">
        <v>217.89259010000001</v>
      </c>
      <c r="H8" s="44">
        <v>217.89259010000001</v>
      </c>
      <c r="I8" s="44">
        <v>217.89259010000001</v>
      </c>
      <c r="J8" s="44"/>
      <c r="K8" s="44">
        <v>62</v>
      </c>
      <c r="L8" s="44">
        <v>70</v>
      </c>
      <c r="M8" s="44">
        <v>93</v>
      </c>
      <c r="N8" s="44"/>
      <c r="O8" s="44">
        <v>32</v>
      </c>
      <c r="P8" s="44">
        <v>36</v>
      </c>
      <c r="Q8" s="44">
        <v>47</v>
      </c>
      <c r="S8" s="45">
        <f t="shared" si="0"/>
        <v>0.20042214353617985</v>
      </c>
      <c r="T8" s="45">
        <f t="shared" si="1"/>
        <v>0.22628306528278369</v>
      </c>
      <c r="U8" s="45">
        <f t="shared" si="2"/>
        <v>0.30063321530426979</v>
      </c>
      <c r="V8" s="45"/>
      <c r="W8" s="45">
        <f t="shared" si="3"/>
        <v>0.14686135028875402</v>
      </c>
      <c r="X8" s="45">
        <f t="shared" si="4"/>
        <v>0.16521901907484829</v>
      </c>
      <c r="Y8" s="45">
        <f t="shared" si="5"/>
        <v>0.21570260823660747</v>
      </c>
    </row>
    <row r="9" spans="2:25" x14ac:dyDescent="0.25">
      <c r="B9" s="2" t="s">
        <v>20</v>
      </c>
      <c r="C9" s="44">
        <v>3194.9094325000001</v>
      </c>
      <c r="D9" s="44">
        <v>3715.6631229</v>
      </c>
      <c r="E9" s="44">
        <v>4802.4790481</v>
      </c>
      <c r="F9" s="44"/>
      <c r="G9" s="44">
        <v>1593.1457713</v>
      </c>
      <c r="H9" s="44">
        <v>2648.8057104999998</v>
      </c>
      <c r="I9" s="44">
        <v>3778.1391294999999</v>
      </c>
      <c r="J9" s="44"/>
      <c r="K9" s="44">
        <v>498</v>
      </c>
      <c r="L9" s="44">
        <v>723</v>
      </c>
      <c r="M9" s="44">
        <v>1080</v>
      </c>
      <c r="N9" s="44"/>
      <c r="O9" s="44">
        <v>648</v>
      </c>
      <c r="P9" s="44">
        <v>706</v>
      </c>
      <c r="Q9" s="44">
        <v>765</v>
      </c>
      <c r="S9" s="45">
        <f t="shared" si="0"/>
        <v>0.15587296307498694</v>
      </c>
      <c r="T9" s="45">
        <f t="shared" si="1"/>
        <v>0.19458168732899367</v>
      </c>
      <c r="U9" s="45">
        <f t="shared" si="2"/>
        <v>0.22488385460573312</v>
      </c>
      <c r="V9" s="45"/>
      <c r="W9" s="45">
        <f t="shared" si="3"/>
        <v>0.40674244107068425</v>
      </c>
      <c r="X9" s="45">
        <f t="shared" si="4"/>
        <v>0.26653521517315532</v>
      </c>
      <c r="Y9" s="45">
        <f t="shared" si="5"/>
        <v>0.20248063233744396</v>
      </c>
    </row>
    <row r="10" spans="2:25" x14ac:dyDescent="0.25">
      <c r="B10" s="2" t="s">
        <v>21</v>
      </c>
      <c r="C10" s="44">
        <v>812.47065660000021</v>
      </c>
      <c r="D10" s="44">
        <v>1534.293643</v>
      </c>
      <c r="E10" s="44">
        <v>1949.6202694999999</v>
      </c>
      <c r="F10" s="44"/>
      <c r="G10" s="44">
        <v>1423.8289849</v>
      </c>
      <c r="H10" s="44">
        <v>3693.9980566999998</v>
      </c>
      <c r="I10" s="44">
        <v>5026.0027797000002</v>
      </c>
      <c r="J10" s="44"/>
      <c r="K10" s="44">
        <v>10</v>
      </c>
      <c r="L10" s="44">
        <v>19</v>
      </c>
      <c r="M10" s="44">
        <v>1772</v>
      </c>
      <c r="N10" s="44"/>
      <c r="O10" s="44">
        <v>5</v>
      </c>
      <c r="P10" s="44">
        <v>12</v>
      </c>
      <c r="Q10" s="44">
        <v>4918</v>
      </c>
      <c r="S10" s="45">
        <f t="shared" si="0"/>
        <v>1.2308136815485328E-2</v>
      </c>
      <c r="T10" s="45">
        <f t="shared" si="1"/>
        <v>1.2383548668590814E-2</v>
      </c>
      <c r="U10" s="45">
        <f t="shared" si="2"/>
        <v>0.90889494109252744</v>
      </c>
      <c r="V10" s="45"/>
      <c r="W10" s="45">
        <f t="shared" si="3"/>
        <v>3.5116576871422277E-3</v>
      </c>
      <c r="X10" s="45">
        <f t="shared" si="4"/>
        <v>3.2485128080224526E-3</v>
      </c>
      <c r="Y10" s="45">
        <f t="shared" si="5"/>
        <v>0.97851119777803885</v>
      </c>
    </row>
    <row r="11" spans="2:25" x14ac:dyDescent="0.25">
      <c r="B11" s="2" t="s">
        <v>22</v>
      </c>
      <c r="C11" s="44">
        <v>5879.9274527000007</v>
      </c>
      <c r="D11" s="44">
        <v>6457.0702620000011</v>
      </c>
      <c r="E11" s="44">
        <v>6733.5354422</v>
      </c>
      <c r="F11" s="44"/>
      <c r="G11" s="44">
        <v>10017.4624613</v>
      </c>
      <c r="H11" s="44">
        <v>10243.135208600001</v>
      </c>
      <c r="I11" s="44">
        <v>10430.4580792</v>
      </c>
      <c r="J11" s="44"/>
      <c r="K11" s="44">
        <v>3652</v>
      </c>
      <c r="L11" s="44">
        <v>3963</v>
      </c>
      <c r="M11" s="44">
        <v>4354</v>
      </c>
      <c r="N11" s="44"/>
      <c r="O11" s="44">
        <v>6875</v>
      </c>
      <c r="P11" s="44">
        <v>7266</v>
      </c>
      <c r="Q11" s="44">
        <v>8049</v>
      </c>
      <c r="S11" s="45">
        <f t="shared" si="0"/>
        <v>0.62109609844302416</v>
      </c>
      <c r="T11" s="45">
        <f t="shared" si="1"/>
        <v>0.61374583815857497</v>
      </c>
      <c r="U11" s="45">
        <f t="shared" si="2"/>
        <v>0.64661425448403798</v>
      </c>
      <c r="V11" s="45"/>
      <c r="W11" s="45">
        <f t="shared" si="3"/>
        <v>0.68630154857678483</v>
      </c>
      <c r="X11" s="45">
        <f t="shared" si="4"/>
        <v>0.70935312792703964</v>
      </c>
      <c r="Y11" s="45">
        <f t="shared" si="5"/>
        <v>0.77168231144622423</v>
      </c>
    </row>
    <row r="12" spans="2:25" x14ac:dyDescent="0.25">
      <c r="B12" s="2" t="s">
        <v>23</v>
      </c>
      <c r="C12" s="44">
        <v>421.04219829999988</v>
      </c>
      <c r="D12" s="44">
        <v>986.46681069999988</v>
      </c>
      <c r="E12" s="44">
        <v>1188.8263566000001</v>
      </c>
      <c r="F12" s="44"/>
      <c r="G12" s="44">
        <v>3658.7092189</v>
      </c>
      <c r="H12" s="44">
        <v>6307.7452125999998</v>
      </c>
      <c r="I12" s="44">
        <v>7450.1283294999994</v>
      </c>
      <c r="J12" s="44"/>
      <c r="K12" s="44">
        <v>3</v>
      </c>
      <c r="L12" s="44">
        <v>110</v>
      </c>
      <c r="M12" s="44">
        <v>186</v>
      </c>
      <c r="N12" s="44"/>
      <c r="O12" s="44">
        <v>12</v>
      </c>
      <c r="P12" s="44">
        <v>693</v>
      </c>
      <c r="Q12" s="44">
        <v>1033</v>
      </c>
      <c r="S12" s="45">
        <f t="shared" si="0"/>
        <v>7.1251765550170527E-3</v>
      </c>
      <c r="T12" s="45">
        <f t="shared" si="1"/>
        <v>0.11150907339897595</v>
      </c>
      <c r="U12" s="45">
        <f t="shared" si="2"/>
        <v>0.15645682733006797</v>
      </c>
      <c r="V12" s="45"/>
      <c r="W12" s="45">
        <f t="shared" si="3"/>
        <v>3.2798452355849777E-3</v>
      </c>
      <c r="X12" s="45">
        <f t="shared" si="4"/>
        <v>0.10986493218142386</v>
      </c>
      <c r="Y12" s="45">
        <f t="shared" si="5"/>
        <v>0.13865532972226369</v>
      </c>
    </row>
    <row r="13" spans="2:25" x14ac:dyDescent="0.25">
      <c r="B13" s="2" t="s">
        <v>24</v>
      </c>
      <c r="C13" s="44">
        <v>64.761548300000001</v>
      </c>
      <c r="D13" s="44">
        <v>91.798025899999985</v>
      </c>
      <c r="E13" s="44">
        <v>162.2188663</v>
      </c>
      <c r="F13" s="44"/>
      <c r="G13" s="44">
        <v>578.16947240000002</v>
      </c>
      <c r="H13" s="44">
        <v>790.79371399999991</v>
      </c>
      <c r="I13" s="44">
        <v>1182.4912933999999</v>
      </c>
      <c r="J13" s="44"/>
      <c r="K13" s="44">
        <v>0</v>
      </c>
      <c r="L13" s="44">
        <v>1</v>
      </c>
      <c r="M13" s="44">
        <v>5</v>
      </c>
      <c r="N13" s="44"/>
      <c r="O13" s="44">
        <v>1</v>
      </c>
      <c r="P13" s="44">
        <v>9</v>
      </c>
      <c r="Q13" s="44">
        <v>34</v>
      </c>
      <c r="S13" s="45">
        <f t="shared" si="0"/>
        <v>0</v>
      </c>
      <c r="T13" s="45">
        <f t="shared" si="1"/>
        <v>1.0893480444659542E-2</v>
      </c>
      <c r="U13" s="45">
        <f t="shared" si="2"/>
        <v>3.0822555440334746E-2</v>
      </c>
      <c r="V13" s="45"/>
      <c r="W13" s="45">
        <f t="shared" si="3"/>
        <v>1.7295966801030983E-3</v>
      </c>
      <c r="X13" s="45">
        <f t="shared" si="4"/>
        <v>1.1380970587735351E-2</v>
      </c>
      <c r="Y13" s="45">
        <f t="shared" si="5"/>
        <v>2.8752854409811592E-2</v>
      </c>
    </row>
    <row r="14" spans="2:25" x14ac:dyDescent="0.25">
      <c r="B14" s="2" t="s">
        <v>25</v>
      </c>
      <c r="C14" s="44">
        <v>490.10399760000001</v>
      </c>
      <c r="D14" s="44">
        <v>1709.5742309</v>
      </c>
      <c r="E14" s="44">
        <v>3572.6541082999988</v>
      </c>
      <c r="F14" s="44"/>
      <c r="G14" s="44">
        <v>175.82652970000001</v>
      </c>
      <c r="H14" s="44">
        <v>1027.8780417999999</v>
      </c>
      <c r="I14" s="44">
        <v>2394.3850582</v>
      </c>
      <c r="J14" s="44"/>
      <c r="K14" s="44">
        <v>1</v>
      </c>
      <c r="L14" s="44">
        <v>15</v>
      </c>
      <c r="M14" s="44">
        <v>304</v>
      </c>
      <c r="N14" s="44"/>
      <c r="O14" s="44">
        <v>0</v>
      </c>
      <c r="P14" s="44">
        <v>10</v>
      </c>
      <c r="Q14" s="44">
        <v>328</v>
      </c>
      <c r="S14" s="45">
        <f t="shared" si="0"/>
        <v>2.0403832755842024E-3</v>
      </c>
      <c r="T14" s="45">
        <f t="shared" si="1"/>
        <v>8.7741144718257117E-3</v>
      </c>
      <c r="U14" s="45">
        <f t="shared" si="2"/>
        <v>8.5090801064045485E-2</v>
      </c>
      <c r="V14" s="45"/>
      <c r="W14" s="45">
        <f t="shared" si="3"/>
        <v>0</v>
      </c>
      <c r="X14" s="45">
        <f t="shared" si="4"/>
        <v>9.7287806464745521E-3</v>
      </c>
      <c r="Y14" s="45">
        <f t="shared" si="5"/>
        <v>0.13698715621228311</v>
      </c>
    </row>
    <row r="15" spans="2:25" x14ac:dyDescent="0.25">
      <c r="B15" s="11"/>
      <c r="C15" s="44"/>
      <c r="D15" s="44"/>
      <c r="E15" s="44"/>
      <c r="F15" s="44"/>
      <c r="G15" s="44"/>
      <c r="H15" s="44"/>
      <c r="I15" s="44"/>
      <c r="J15" s="44"/>
      <c r="K15" s="44"/>
      <c r="L15" s="44"/>
      <c r="M15" s="44"/>
      <c r="N15" s="44"/>
      <c r="O15" s="44"/>
      <c r="P15" s="44"/>
      <c r="Q15" s="44"/>
      <c r="S15" s="45"/>
      <c r="T15" s="45"/>
      <c r="U15" s="45"/>
      <c r="V15" s="45"/>
      <c r="W15" s="45"/>
      <c r="X15" s="45"/>
      <c r="Y15" s="45"/>
    </row>
    <row r="16" spans="2:25" x14ac:dyDescent="0.25">
      <c r="B16" s="11"/>
      <c r="C16" s="44"/>
      <c r="D16" s="44"/>
      <c r="E16" s="44"/>
      <c r="F16" s="44"/>
      <c r="G16" s="44"/>
      <c r="H16" s="44"/>
      <c r="I16" s="44"/>
      <c r="J16" s="44"/>
      <c r="K16" s="44"/>
      <c r="L16" s="44"/>
      <c r="M16" s="44"/>
      <c r="N16" s="44"/>
      <c r="O16" s="44"/>
      <c r="P16" s="44"/>
      <c r="Q16" s="44"/>
      <c r="S16" s="45"/>
      <c r="T16" s="45"/>
      <c r="U16" s="45"/>
      <c r="V16" s="45"/>
      <c r="W16" s="45"/>
      <c r="X16" s="45"/>
      <c r="Y16" s="45"/>
    </row>
    <row r="17" spans="2:25" x14ac:dyDescent="0.25">
      <c r="B17" s="11"/>
      <c r="C17" s="44"/>
      <c r="D17" s="44"/>
      <c r="E17" s="44"/>
      <c r="F17" s="44"/>
      <c r="G17" s="44"/>
      <c r="H17" s="44"/>
      <c r="I17" s="44"/>
      <c r="J17" s="44"/>
      <c r="K17" s="44"/>
      <c r="L17" s="44"/>
      <c r="M17" s="44"/>
      <c r="N17" s="44"/>
      <c r="O17" s="44"/>
      <c r="P17" s="44"/>
      <c r="Q17" s="44"/>
      <c r="S17" s="45"/>
      <c r="T17" s="45"/>
      <c r="U17" s="45"/>
      <c r="V17" s="45"/>
      <c r="W17" s="45"/>
      <c r="X17" s="45"/>
      <c r="Y17" s="45"/>
    </row>
    <row r="18" spans="2:25" x14ac:dyDescent="0.25">
      <c r="B18" s="11"/>
      <c r="C18" s="44"/>
      <c r="D18" s="44"/>
      <c r="E18" s="44"/>
      <c r="F18" s="44"/>
      <c r="G18" s="44"/>
      <c r="H18" s="44"/>
      <c r="I18" s="44"/>
      <c r="J18" s="44"/>
      <c r="K18" s="44"/>
      <c r="L18" s="44"/>
      <c r="M18" s="44"/>
      <c r="N18" s="44"/>
      <c r="O18" s="44"/>
      <c r="P18" s="44"/>
      <c r="Q18" s="44"/>
      <c r="S18" s="45"/>
      <c r="T18" s="45"/>
      <c r="U18" s="45"/>
      <c r="V18" s="45"/>
      <c r="W18" s="45"/>
      <c r="X18" s="45"/>
      <c r="Y18" s="45"/>
    </row>
    <row r="19" spans="2:25" x14ac:dyDescent="0.25">
      <c r="B19" s="11"/>
      <c r="C19" s="44"/>
      <c r="D19" s="44"/>
      <c r="E19" s="44"/>
      <c r="F19" s="44"/>
      <c r="G19" s="44"/>
      <c r="H19" s="44"/>
      <c r="I19" s="44"/>
      <c r="J19" s="44"/>
      <c r="K19" s="44"/>
      <c r="L19" s="44"/>
      <c r="M19" s="44"/>
      <c r="N19" s="44"/>
      <c r="O19" s="44"/>
      <c r="P19" s="44"/>
      <c r="Q19" s="44"/>
      <c r="S19" s="45"/>
      <c r="T19" s="45"/>
      <c r="U19" s="45"/>
      <c r="V19" s="45"/>
      <c r="W19" s="45"/>
      <c r="X19" s="45"/>
      <c r="Y19" s="45"/>
    </row>
    <row r="20" spans="2:25" x14ac:dyDescent="0.25">
      <c r="B20" s="11"/>
      <c r="C20" s="44"/>
      <c r="D20" s="44"/>
      <c r="E20" s="44"/>
      <c r="F20" s="44"/>
      <c r="G20" s="44"/>
      <c r="H20" s="44"/>
      <c r="I20" s="44"/>
      <c r="J20" s="44"/>
      <c r="K20" s="44"/>
      <c r="L20" s="44"/>
      <c r="M20" s="44"/>
      <c r="N20" s="44"/>
      <c r="O20" s="44"/>
      <c r="P20" s="44"/>
      <c r="Q20" s="44"/>
      <c r="S20" s="45"/>
      <c r="T20" s="45"/>
      <c r="U20" s="45"/>
      <c r="V20" s="45"/>
      <c r="W20" s="45"/>
      <c r="X20" s="45"/>
      <c r="Y20" s="45"/>
    </row>
    <row r="21" spans="2:25" x14ac:dyDescent="0.25">
      <c r="B21" s="11"/>
      <c r="C21" s="44"/>
      <c r="D21" s="44"/>
      <c r="E21" s="44"/>
      <c r="F21" s="44"/>
      <c r="G21" s="44"/>
      <c r="H21" s="44"/>
      <c r="I21" s="44"/>
      <c r="J21" s="44"/>
      <c r="K21" s="44"/>
      <c r="L21" s="44"/>
      <c r="M21" s="44"/>
      <c r="N21" s="44"/>
      <c r="O21" s="44"/>
      <c r="P21" s="44"/>
      <c r="Q21" s="44"/>
      <c r="S21" s="45"/>
      <c r="T21" s="45"/>
      <c r="U21" s="45"/>
      <c r="V21" s="45"/>
      <c r="W21" s="45"/>
      <c r="X21" s="45"/>
      <c r="Y21" s="45"/>
    </row>
    <row r="22" spans="2:25" x14ac:dyDescent="0.25">
      <c r="B22" s="11"/>
      <c r="C22" s="44"/>
      <c r="D22" s="44"/>
      <c r="E22" s="44"/>
      <c r="F22" s="44"/>
      <c r="G22" s="44"/>
      <c r="H22" s="44"/>
      <c r="I22" s="44"/>
      <c r="J22" s="44"/>
      <c r="K22" s="44"/>
      <c r="L22" s="44"/>
      <c r="M22" s="44"/>
      <c r="N22" s="44"/>
      <c r="O22" s="44"/>
      <c r="P22" s="44"/>
      <c r="Q22" s="44"/>
      <c r="S22" s="45"/>
      <c r="T22" s="45"/>
      <c r="U22" s="45"/>
      <c r="V22" s="45"/>
      <c r="W22" s="45"/>
      <c r="X22" s="45"/>
      <c r="Y22" s="45"/>
    </row>
    <row r="23" spans="2:25" x14ac:dyDescent="0.25">
      <c r="B23" s="11"/>
      <c r="C23" s="44"/>
      <c r="D23" s="44"/>
      <c r="E23" s="44"/>
      <c r="F23" s="44"/>
      <c r="G23" s="44"/>
      <c r="H23" s="44"/>
      <c r="I23" s="44"/>
      <c r="J23" s="44"/>
      <c r="K23" s="44"/>
      <c r="L23" s="44"/>
      <c r="M23" s="44"/>
      <c r="N23" s="44"/>
      <c r="O23" s="44"/>
      <c r="P23" s="44"/>
      <c r="Q23" s="44"/>
      <c r="S23" s="45"/>
      <c r="T23" s="45"/>
      <c r="U23" s="45"/>
      <c r="V23" s="45"/>
      <c r="W23" s="45"/>
      <c r="X23" s="45"/>
      <c r="Y23" s="45"/>
    </row>
    <row r="24" spans="2:25" x14ac:dyDescent="0.25">
      <c r="B24" s="11"/>
      <c r="C24" s="44"/>
      <c r="D24" s="44"/>
      <c r="E24" s="44"/>
      <c r="F24" s="44"/>
      <c r="G24" s="44"/>
      <c r="H24" s="44"/>
      <c r="I24" s="44"/>
      <c r="J24" s="44"/>
      <c r="K24" s="44"/>
      <c r="L24" s="44"/>
      <c r="M24" s="44"/>
      <c r="N24" s="44"/>
      <c r="O24" s="44"/>
      <c r="P24" s="44"/>
      <c r="Q24" s="44"/>
      <c r="S24" s="45"/>
      <c r="T24" s="45"/>
      <c r="U24" s="45"/>
      <c r="V24" s="45"/>
      <c r="W24" s="45"/>
      <c r="X24" s="45"/>
      <c r="Y24" s="45"/>
    </row>
    <row r="25" spans="2:25" x14ac:dyDescent="0.25">
      <c r="B25" s="11"/>
      <c r="C25" s="44"/>
      <c r="D25" s="44"/>
      <c r="E25" s="44"/>
      <c r="F25" s="44"/>
      <c r="G25" s="44"/>
      <c r="H25" s="44"/>
      <c r="I25" s="44"/>
      <c r="J25" s="44"/>
      <c r="K25" s="44"/>
      <c r="L25" s="44"/>
      <c r="M25" s="44"/>
      <c r="N25" s="44"/>
      <c r="O25" s="44"/>
      <c r="P25" s="44"/>
      <c r="Q25" s="44"/>
      <c r="S25" s="45"/>
      <c r="T25" s="45"/>
      <c r="U25" s="45"/>
      <c r="V25" s="45"/>
      <c r="W25" s="45"/>
      <c r="X25" s="45"/>
      <c r="Y25" s="45"/>
    </row>
    <row r="26" spans="2:25" ht="15.75" customHeight="1" thickBot="1" x14ac:dyDescent="0.3">
      <c r="B26" s="58" t="s">
        <v>26</v>
      </c>
      <c r="C26" s="60">
        <f>SUM(C7:C25)</f>
        <v>12170.7203336</v>
      </c>
      <c r="D26" s="60">
        <f>SUM(D7:D25)</f>
        <v>16568.4944388</v>
      </c>
      <c r="E26" s="60">
        <f>SUM(E7:E25)</f>
        <v>20929.760873199997</v>
      </c>
      <c r="F26" s="60"/>
      <c r="G26" s="60">
        <f>SUM(G7:G25)</f>
        <v>18710.641728900002</v>
      </c>
      <c r="H26" s="60">
        <f>SUM(H7:H25)</f>
        <v>26417.536214899996</v>
      </c>
      <c r="I26" s="60">
        <f>SUM(I7:I25)</f>
        <v>32075.961654400002</v>
      </c>
      <c r="J26" s="60"/>
      <c r="K26" s="60">
        <f>SUM(K7:K25)</f>
        <v>4226</v>
      </c>
      <c r="L26" s="60">
        <f>SUM(L7:L25)</f>
        <v>4901</v>
      </c>
      <c r="M26" s="60">
        <f>SUM(M7:M25)</f>
        <v>7794</v>
      </c>
      <c r="N26" s="60"/>
      <c r="O26" s="60">
        <f>SUM(O7:O25)</f>
        <v>7573</v>
      </c>
      <c r="P26" s="60">
        <f>SUM(P7:P25)</f>
        <v>8732</v>
      </c>
      <c r="Q26" s="60">
        <f>SUM(Q7:Q25)</f>
        <v>15174</v>
      </c>
      <c r="R26" s="59"/>
      <c r="S26" s="61">
        <f t="shared" ref="S26" si="6">IFERROR(K26/C26, "NaN")</f>
        <v>0.3472267773940364</v>
      </c>
      <c r="T26" s="61">
        <f t="shared" ref="T26" si="7">IFERROR(L26/D26, "NaN")</f>
        <v>0.29580237468788156</v>
      </c>
      <c r="U26" s="61">
        <f t="shared" ref="U26" si="8">IFERROR(M26/E26, "NaN")</f>
        <v>0.37238839216648717</v>
      </c>
      <c r="V26" s="61"/>
      <c r="W26" s="61">
        <f t="shared" ref="W26" si="9">IFERROR(O26/G26, "NaN")</f>
        <v>0.4047429323764416</v>
      </c>
      <c r="X26" s="61">
        <f t="shared" ref="X26" si="10">IFERROR(P26/H26, "NaN")</f>
        <v>0.33053801569409735</v>
      </c>
      <c r="Y26" s="61">
        <f t="shared" ref="Y26" si="11">IFERROR(Q26/I26, "NaN")</f>
        <v>0.47306453859407566</v>
      </c>
    </row>
  </sheetData>
  <mergeCells count="7">
    <mergeCell ref="K4:Q4"/>
    <mergeCell ref="W5:Y5"/>
    <mergeCell ref="C5:E5"/>
    <mergeCell ref="G5:I5"/>
    <mergeCell ref="K5:M5"/>
    <mergeCell ref="O5:Q5"/>
    <mergeCell ref="S5:U5"/>
  </mergeCells>
  <pageMargins left="0.7" right="0.7" top="0.75" bottom="0.75" header="0.3" footer="0.3"/>
  <pageSetup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00B0F0"/>
  </sheetPr>
  <dimension ref="B1:N27"/>
  <sheetViews>
    <sheetView workbookViewId="0"/>
  </sheetViews>
  <sheetFormatPr defaultRowHeight="15" x14ac:dyDescent="0.25"/>
  <sheetData>
    <row r="1" spans="2:14" x14ac:dyDescent="0.25">
      <c r="B1" s="75" t="s">
        <v>2</v>
      </c>
    </row>
    <row r="2" spans="2:14" x14ac:dyDescent="0.25">
      <c r="B2" t="s">
        <v>92</v>
      </c>
      <c r="C2" t="s">
        <v>93</v>
      </c>
    </row>
    <row r="4" spans="2:14" ht="15.75" customHeight="1" thickBot="1" x14ac:dyDescent="0.3"/>
    <row r="5" spans="2:14" ht="15.75" customHeight="1" thickBot="1" x14ac:dyDescent="0.3">
      <c r="B5" s="65"/>
      <c r="C5" s="164" t="s">
        <v>94</v>
      </c>
      <c r="D5" s="164" t="s">
        <v>95</v>
      </c>
      <c r="E5" s="46"/>
      <c r="F5" s="147" t="s">
        <v>96</v>
      </c>
      <c r="G5" s="138"/>
      <c r="H5" s="138"/>
      <c r="I5" s="138"/>
      <c r="J5" s="65"/>
      <c r="K5" s="147" t="s">
        <v>97</v>
      </c>
      <c r="L5" s="138"/>
      <c r="M5" s="138"/>
      <c r="N5" s="138"/>
    </row>
    <row r="6" spans="2:14" ht="54" customHeight="1" thickBot="1" x14ac:dyDescent="0.3">
      <c r="B6" s="10" t="s">
        <v>14</v>
      </c>
      <c r="C6" s="156"/>
      <c r="D6" s="156"/>
      <c r="E6" s="5"/>
      <c r="F6" s="10" t="s">
        <v>98</v>
      </c>
      <c r="G6" s="10" t="s">
        <v>99</v>
      </c>
      <c r="H6" s="10" t="s">
        <v>44</v>
      </c>
      <c r="I6" s="10" t="s">
        <v>100</v>
      </c>
      <c r="J6" s="10"/>
      <c r="K6" s="10" t="s">
        <v>98</v>
      </c>
      <c r="L6" s="10" t="s">
        <v>99</v>
      </c>
      <c r="M6" s="10" t="s">
        <v>44</v>
      </c>
      <c r="N6" s="10" t="s">
        <v>100</v>
      </c>
    </row>
    <row r="7" spans="2:14" x14ac:dyDescent="0.25">
      <c r="B7" s="2" t="s">
        <v>18</v>
      </c>
      <c r="C7" s="44">
        <v>10333.462739799999</v>
      </c>
      <c r="D7" s="44">
        <v>14149.484486400001</v>
      </c>
      <c r="E7" s="44"/>
      <c r="F7" s="44">
        <v>0</v>
      </c>
      <c r="G7" s="44">
        <v>0</v>
      </c>
      <c r="H7" s="44">
        <v>0</v>
      </c>
      <c r="I7" s="45" t="str">
        <f t="shared" ref="I7:I14" si="0">IFERROR(F7/H7, "NaN")</f>
        <v>NaN</v>
      </c>
      <c r="J7" s="44"/>
      <c r="K7" s="44">
        <v>18</v>
      </c>
      <c r="L7" s="44">
        <v>116</v>
      </c>
      <c r="M7" s="44">
        <v>135</v>
      </c>
      <c r="N7" s="45">
        <f t="shared" ref="N7:N14" si="1">IFERROR(K7/M7, "NaN")</f>
        <v>0.13333333333333333</v>
      </c>
    </row>
    <row r="8" spans="2:14" x14ac:dyDescent="0.25">
      <c r="B8" s="2" t="s">
        <v>19</v>
      </c>
      <c r="C8" s="44">
        <v>309.34705569999988</v>
      </c>
      <c r="D8" s="44">
        <v>527.23964950000004</v>
      </c>
      <c r="E8" s="44"/>
      <c r="F8" s="44">
        <v>19</v>
      </c>
      <c r="G8" s="44">
        <v>121</v>
      </c>
      <c r="H8" s="44">
        <v>140</v>
      </c>
      <c r="I8" s="45">
        <f t="shared" si="0"/>
        <v>0.1357142857142857</v>
      </c>
      <c r="J8" s="44"/>
      <c r="K8" s="44">
        <v>19</v>
      </c>
      <c r="L8" s="44">
        <v>188</v>
      </c>
      <c r="M8" s="44">
        <v>207</v>
      </c>
      <c r="N8" s="45">
        <f t="shared" si="1"/>
        <v>9.1787439613526575E-2</v>
      </c>
    </row>
    <row r="9" spans="2:14" x14ac:dyDescent="0.25">
      <c r="B9" s="2" t="s">
        <v>20</v>
      </c>
      <c r="C9" s="44">
        <v>6150.5641079999996</v>
      </c>
      <c r="D9" s="44">
        <v>10336.4540972</v>
      </c>
      <c r="E9" s="44"/>
      <c r="F9" s="44">
        <v>178</v>
      </c>
      <c r="G9" s="44">
        <v>1667</v>
      </c>
      <c r="H9" s="44">
        <v>1845</v>
      </c>
      <c r="I9" s="45">
        <f t="shared" si="0"/>
        <v>9.6476964769647691E-2</v>
      </c>
      <c r="J9" s="44"/>
      <c r="K9" s="44">
        <v>263</v>
      </c>
      <c r="L9" s="44">
        <v>2421</v>
      </c>
      <c r="M9" s="44">
        <v>2684</v>
      </c>
      <c r="N9" s="45">
        <f t="shared" si="1"/>
        <v>9.7988077496274223E-2</v>
      </c>
    </row>
    <row r="10" spans="2:14" x14ac:dyDescent="0.25">
      <c r="B10" s="2" t="s">
        <v>21</v>
      </c>
      <c r="C10" s="44">
        <v>1949.6202694999999</v>
      </c>
      <c r="D10" s="44">
        <v>6975.6230224999999</v>
      </c>
      <c r="E10" s="44"/>
      <c r="F10" s="44">
        <v>195</v>
      </c>
      <c r="G10" s="44">
        <v>6495</v>
      </c>
      <c r="H10" s="44">
        <v>6690</v>
      </c>
      <c r="I10" s="45">
        <f t="shared" si="0"/>
        <v>2.914798206278027E-2</v>
      </c>
      <c r="J10" s="44"/>
      <c r="K10" s="44">
        <v>141</v>
      </c>
      <c r="L10" s="44">
        <v>6689</v>
      </c>
      <c r="M10" s="44">
        <v>6830</v>
      </c>
      <c r="N10" s="45">
        <f t="shared" si="1"/>
        <v>2.0644216691068813E-2</v>
      </c>
    </row>
    <row r="11" spans="2:14" x14ac:dyDescent="0.25">
      <c r="B11" s="2" t="s">
        <v>22</v>
      </c>
      <c r="C11" s="44">
        <v>7222.2887048000002</v>
      </c>
      <c r="D11" s="44">
        <v>18041.8647738</v>
      </c>
      <c r="E11" s="44"/>
      <c r="F11" s="44">
        <v>344</v>
      </c>
      <c r="G11" s="44">
        <v>12059</v>
      </c>
      <c r="H11" s="44">
        <v>12403</v>
      </c>
      <c r="I11" s="45">
        <f t="shared" si="0"/>
        <v>2.7735225348705959E-2</v>
      </c>
      <c r="J11" s="44"/>
      <c r="K11" s="44">
        <v>296</v>
      </c>
      <c r="L11" s="44">
        <v>13606</v>
      </c>
      <c r="M11" s="44">
        <v>13902</v>
      </c>
      <c r="N11" s="45">
        <f t="shared" si="1"/>
        <v>2.1291900445978996E-2</v>
      </c>
    </row>
    <row r="12" spans="2:14" x14ac:dyDescent="0.25">
      <c r="B12" s="2" t="s">
        <v>23</v>
      </c>
      <c r="C12" s="44">
        <v>1465.6618576999999</v>
      </c>
      <c r="D12" s="44">
        <v>9846.0286102999999</v>
      </c>
      <c r="E12" s="44"/>
      <c r="F12" s="44">
        <v>92</v>
      </c>
      <c r="G12" s="44">
        <v>1128</v>
      </c>
      <c r="H12" s="44">
        <v>1219</v>
      </c>
      <c r="I12" s="45">
        <f t="shared" si="0"/>
        <v>7.5471698113207544E-2</v>
      </c>
      <c r="J12" s="44"/>
      <c r="K12" s="44">
        <v>174</v>
      </c>
      <c r="L12" s="44">
        <v>3034</v>
      </c>
      <c r="M12" s="44">
        <v>3208</v>
      </c>
      <c r="N12" s="45">
        <f t="shared" si="1"/>
        <v>5.4239401496259353E-2</v>
      </c>
    </row>
    <row r="13" spans="2:14" x14ac:dyDescent="0.25">
      <c r="B13" s="2" t="s">
        <v>24</v>
      </c>
      <c r="C13" s="44">
        <v>181.5013687</v>
      </c>
      <c r="D13" s="44">
        <v>1442.0809712</v>
      </c>
      <c r="E13" s="44"/>
      <c r="F13" s="44">
        <v>7</v>
      </c>
      <c r="G13" s="44">
        <v>32</v>
      </c>
      <c r="H13" s="44">
        <v>39</v>
      </c>
      <c r="I13" s="45">
        <f t="shared" si="0"/>
        <v>0.17948717948717949</v>
      </c>
      <c r="J13" s="44"/>
      <c r="K13" s="44">
        <v>33</v>
      </c>
      <c r="L13" s="44">
        <v>330</v>
      </c>
      <c r="M13" s="44">
        <v>363</v>
      </c>
      <c r="N13" s="45">
        <f t="shared" si="1"/>
        <v>9.0909090909090912E-2</v>
      </c>
    </row>
    <row r="14" spans="2:14" x14ac:dyDescent="0.25">
      <c r="B14" s="2" t="s">
        <v>25</v>
      </c>
      <c r="C14" s="44">
        <v>13107.554024900001</v>
      </c>
      <c r="D14" s="44">
        <v>17973.481592700002</v>
      </c>
      <c r="E14" s="44"/>
      <c r="F14" s="44">
        <v>69</v>
      </c>
      <c r="G14" s="44">
        <v>562</v>
      </c>
      <c r="H14" s="44">
        <v>632</v>
      </c>
      <c r="I14" s="45">
        <f t="shared" si="0"/>
        <v>0.10917721518987342</v>
      </c>
      <c r="J14" s="44"/>
      <c r="K14" s="44">
        <v>126</v>
      </c>
      <c r="L14" s="44">
        <v>1164</v>
      </c>
      <c r="M14" s="44">
        <v>1290</v>
      </c>
      <c r="N14" s="45">
        <f t="shared" si="1"/>
        <v>9.7674418604651161E-2</v>
      </c>
    </row>
    <row r="15" spans="2:14" x14ac:dyDescent="0.25">
      <c r="B15" s="11"/>
      <c r="C15" s="44"/>
      <c r="D15" s="44"/>
      <c r="E15" s="44"/>
      <c r="F15" s="44"/>
      <c r="G15" s="44"/>
      <c r="H15" s="44"/>
      <c r="I15" s="45"/>
      <c r="J15" s="44"/>
      <c r="K15" s="44"/>
      <c r="L15" s="44"/>
      <c r="M15" s="44"/>
      <c r="N15" s="45"/>
    </row>
    <row r="16" spans="2:14" x14ac:dyDescent="0.25">
      <c r="B16" s="11"/>
      <c r="C16" s="44"/>
      <c r="D16" s="44"/>
      <c r="E16" s="44"/>
      <c r="F16" s="44"/>
      <c r="G16" s="44"/>
      <c r="H16" s="44"/>
      <c r="I16" s="45"/>
      <c r="J16" s="44"/>
      <c r="K16" s="44"/>
      <c r="L16" s="44"/>
      <c r="M16" s="44"/>
      <c r="N16" s="45"/>
    </row>
    <row r="17" spans="2:14" x14ac:dyDescent="0.25">
      <c r="B17" s="11"/>
      <c r="C17" s="44"/>
      <c r="D17" s="44"/>
      <c r="E17" s="44"/>
      <c r="F17" s="44"/>
      <c r="G17" s="44"/>
      <c r="H17" s="44"/>
      <c r="I17" s="45"/>
      <c r="J17" s="44"/>
      <c r="K17" s="44"/>
      <c r="L17" s="44"/>
      <c r="M17" s="44"/>
      <c r="N17" s="45"/>
    </row>
    <row r="18" spans="2:14" x14ac:dyDescent="0.25">
      <c r="B18" s="11"/>
      <c r="C18" s="44"/>
      <c r="D18" s="44"/>
      <c r="E18" s="44"/>
      <c r="F18" s="44"/>
      <c r="G18" s="44"/>
      <c r="H18" s="44"/>
      <c r="I18" s="45"/>
      <c r="J18" s="44"/>
      <c r="K18" s="44"/>
      <c r="L18" s="44"/>
      <c r="M18" s="44"/>
      <c r="N18" s="45"/>
    </row>
    <row r="19" spans="2:14" x14ac:dyDescent="0.25">
      <c r="B19" s="11"/>
      <c r="C19" s="44"/>
      <c r="D19" s="44"/>
      <c r="E19" s="44"/>
      <c r="F19" s="44"/>
      <c r="G19" s="44"/>
      <c r="H19" s="44"/>
      <c r="I19" s="45"/>
      <c r="J19" s="44"/>
      <c r="K19" s="44"/>
      <c r="L19" s="44"/>
      <c r="M19" s="44"/>
      <c r="N19" s="45"/>
    </row>
    <row r="20" spans="2:14" x14ac:dyDescent="0.25">
      <c r="B20" s="11"/>
      <c r="C20" s="44"/>
      <c r="D20" s="44"/>
      <c r="E20" s="44"/>
      <c r="F20" s="44"/>
      <c r="G20" s="44"/>
      <c r="H20" s="44"/>
      <c r="I20" s="45"/>
      <c r="J20" s="44"/>
      <c r="K20" s="44"/>
      <c r="L20" s="44"/>
      <c r="M20" s="44"/>
      <c r="N20" s="45"/>
    </row>
    <row r="21" spans="2:14" x14ac:dyDescent="0.25">
      <c r="B21" s="11"/>
      <c r="C21" s="44"/>
      <c r="D21" s="44"/>
      <c r="E21" s="44"/>
      <c r="F21" s="44"/>
      <c r="G21" s="44"/>
      <c r="H21" s="44"/>
      <c r="I21" s="45"/>
      <c r="J21" s="44"/>
      <c r="K21" s="44"/>
      <c r="L21" s="44"/>
      <c r="M21" s="44"/>
      <c r="N21" s="45"/>
    </row>
    <row r="22" spans="2:14" x14ac:dyDescent="0.25">
      <c r="B22" s="11"/>
      <c r="C22" s="44"/>
      <c r="D22" s="44"/>
      <c r="E22" s="44"/>
      <c r="F22" s="44"/>
      <c r="G22" s="44"/>
      <c r="H22" s="44"/>
      <c r="I22" s="45"/>
      <c r="J22" s="44"/>
      <c r="K22" s="44"/>
      <c r="L22" s="44"/>
      <c r="M22" s="44"/>
      <c r="N22" s="45"/>
    </row>
    <row r="23" spans="2:14" x14ac:dyDescent="0.25">
      <c r="B23" s="11"/>
      <c r="C23" s="44"/>
      <c r="D23" s="44"/>
      <c r="E23" s="44"/>
      <c r="F23" s="44"/>
      <c r="G23" s="44"/>
      <c r="H23" s="44"/>
      <c r="I23" s="45"/>
      <c r="J23" s="44"/>
      <c r="K23" s="44"/>
      <c r="L23" s="44"/>
      <c r="M23" s="44"/>
      <c r="N23" s="45"/>
    </row>
    <row r="24" spans="2:14" x14ac:dyDescent="0.25">
      <c r="B24" s="11"/>
      <c r="C24" s="44"/>
      <c r="D24" s="44"/>
      <c r="E24" s="44"/>
      <c r="F24" s="44"/>
      <c r="G24" s="44"/>
      <c r="H24" s="44"/>
      <c r="I24" s="45"/>
      <c r="J24" s="44"/>
      <c r="K24" s="44"/>
      <c r="L24" s="44"/>
      <c r="M24" s="44"/>
      <c r="N24" s="45"/>
    </row>
    <row r="25" spans="2:14" x14ac:dyDescent="0.25">
      <c r="B25" s="11"/>
      <c r="C25" s="44"/>
      <c r="D25" s="44"/>
      <c r="E25" s="44"/>
      <c r="F25" s="44"/>
      <c r="G25" s="44"/>
      <c r="H25" s="44"/>
      <c r="I25" s="45"/>
      <c r="J25" s="44"/>
      <c r="K25" s="44"/>
      <c r="L25" s="44"/>
      <c r="M25" s="44"/>
      <c r="N25" s="45"/>
    </row>
    <row r="26" spans="2:14" ht="15.75" customHeight="1" thickBot="1" x14ac:dyDescent="0.3">
      <c r="B26" s="23"/>
      <c r="C26" s="57"/>
      <c r="D26" s="57"/>
      <c r="E26" s="44"/>
      <c r="F26" s="57"/>
      <c r="G26" s="57"/>
      <c r="H26" s="57"/>
      <c r="I26" s="45"/>
      <c r="K26" s="57"/>
      <c r="L26" s="57"/>
      <c r="M26" s="57"/>
      <c r="N26" s="45"/>
    </row>
    <row r="27" spans="2:14" ht="15.75" customHeight="1" thickBot="1" x14ac:dyDescent="0.3">
      <c r="B27" s="62" t="s">
        <v>26</v>
      </c>
      <c r="C27" s="63">
        <f>SUM(C7:C26)</f>
        <v>40720.000129100001</v>
      </c>
      <c r="D27" s="63">
        <f>SUM(D7:D26)</f>
        <v>79292.257203599991</v>
      </c>
      <c r="E27" s="44"/>
      <c r="F27" s="63">
        <f>SUM(F7:F26)</f>
        <v>904</v>
      </c>
      <c r="G27" s="63">
        <f>SUM(G7:G26)</f>
        <v>22064</v>
      </c>
      <c r="H27" s="63">
        <f>SUM(H7:H26)</f>
        <v>22968</v>
      </c>
      <c r="I27" s="64">
        <f t="shared" ref="I27" si="2">IFERROR(F27/H27, "NaN")</f>
        <v>3.9359108324625566E-2</v>
      </c>
      <c r="K27" s="63">
        <f>SUM(K7:K26)</f>
        <v>1070</v>
      </c>
      <c r="L27" s="63">
        <f>SUM(L7:L26)</f>
        <v>27548</v>
      </c>
      <c r="M27" s="63">
        <f>SUM(M7:M26)</f>
        <v>28619</v>
      </c>
      <c r="N27" s="64">
        <f t="shared" ref="N27" si="3">IFERROR(K27/M27, "NaN")</f>
        <v>3.7387749397253575E-2</v>
      </c>
    </row>
  </sheetData>
  <mergeCells count="4">
    <mergeCell ref="C5:C6"/>
    <mergeCell ref="F5:I5"/>
    <mergeCell ref="K5:N5"/>
    <mergeCell ref="D5:D6"/>
  </mergeCells>
  <pageMargins left="0.7" right="0.7" top="0.75" bottom="0.75" header="0.3" footer="0.3"/>
  <pageSetup orientation="portrai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00B0F0"/>
  </sheetPr>
  <dimension ref="B1:AY28"/>
  <sheetViews>
    <sheetView tabSelected="1" topLeftCell="R1" workbookViewId="0">
      <selection activeCell="AW1" sqref="AW1:AY1048576"/>
    </sheetView>
  </sheetViews>
  <sheetFormatPr defaultRowHeight="15" x14ac:dyDescent="0.25"/>
  <cols>
    <col min="1" max="1" width="6" customWidth="1"/>
    <col min="3" max="3" width="16" customWidth="1"/>
    <col min="6" max="6" width="4.7109375" customWidth="1"/>
    <col min="10" max="10" width="3.28515625" customWidth="1"/>
    <col min="14" max="14" width="3.28515625" customWidth="1"/>
    <col min="18" max="18" width="4.5703125" customWidth="1"/>
    <col min="22" max="22" width="3.5703125" customWidth="1"/>
    <col min="26" max="26" width="3.5703125" customWidth="1"/>
    <col min="30" max="30" width="2.7109375" customWidth="1"/>
    <col min="34" max="34" width="2.7109375" customWidth="1"/>
    <col min="38" max="38" width="2.7109375" customWidth="1"/>
    <col min="39" max="39" width="14.7109375" customWidth="1"/>
    <col min="43" max="43" width="2.7109375" customWidth="1"/>
    <col min="44" max="44" width="13.85546875" customWidth="1"/>
    <col min="46" max="46" width="8.42578125" bestFit="1" customWidth="1"/>
    <col min="47" max="47" width="10.42578125" bestFit="1" customWidth="1"/>
    <col min="48" max="48" width="2.7109375" customWidth="1"/>
  </cols>
  <sheetData>
    <row r="1" spans="2:51" x14ac:dyDescent="0.25">
      <c r="B1" s="75" t="s">
        <v>101</v>
      </c>
    </row>
    <row r="2" spans="2:51" x14ac:dyDescent="0.25">
      <c r="B2" t="s">
        <v>102</v>
      </c>
    </row>
    <row r="3" spans="2:51" ht="15.75" customHeight="1" thickBot="1" x14ac:dyDescent="0.3">
      <c r="AE3" s="39"/>
      <c r="AF3" s="39" t="s">
        <v>103</v>
      </c>
      <c r="AJ3" s="39" t="s">
        <v>103</v>
      </c>
      <c r="AM3" s="121" t="s">
        <v>104</v>
      </c>
      <c r="AN3" s="121"/>
      <c r="AO3" s="122"/>
      <c r="AP3" s="122"/>
      <c r="AR3" s="121" t="s">
        <v>104</v>
      </c>
      <c r="AS3" s="121"/>
      <c r="AT3" s="122"/>
      <c r="AU3" s="122"/>
      <c r="AW3" s="191" t="s">
        <v>198</v>
      </c>
      <c r="AX3" s="191"/>
      <c r="AY3" s="191"/>
    </row>
    <row r="4" spans="2:51" ht="15.75" customHeight="1" thickBot="1" x14ac:dyDescent="0.3">
      <c r="D4" s="44"/>
      <c r="E4" s="44"/>
      <c r="G4" s="147" t="s">
        <v>5</v>
      </c>
      <c r="H4" s="138"/>
      <c r="I4" s="138"/>
      <c r="J4" s="138"/>
      <c r="K4" s="138"/>
      <c r="L4" s="138"/>
      <c r="M4" s="138"/>
      <c r="N4" s="138"/>
      <c r="O4" s="138"/>
      <c r="P4" s="138"/>
      <c r="Q4" s="138"/>
      <c r="S4" s="147" t="s">
        <v>6</v>
      </c>
      <c r="T4" s="138"/>
      <c r="U4" s="138"/>
      <c r="V4" s="138"/>
      <c r="W4" s="138"/>
      <c r="X4" s="138"/>
      <c r="Y4" s="138"/>
      <c r="Z4" s="138"/>
      <c r="AA4" s="138"/>
      <c r="AB4" s="138"/>
      <c r="AC4" s="138"/>
      <c r="AE4" s="147" t="s">
        <v>105</v>
      </c>
      <c r="AF4" s="138"/>
      <c r="AG4" s="138"/>
      <c r="AI4" s="147" t="s">
        <v>106</v>
      </c>
      <c r="AJ4" s="138"/>
      <c r="AK4" s="138"/>
      <c r="AM4" s="147" t="s">
        <v>105</v>
      </c>
      <c r="AN4" s="138"/>
      <c r="AO4" s="138"/>
      <c r="AP4" s="138"/>
      <c r="AR4" s="147" t="s">
        <v>192</v>
      </c>
      <c r="AS4" s="138"/>
      <c r="AT4" s="138"/>
      <c r="AU4" s="138"/>
      <c r="AW4" s="192"/>
      <c r="AX4" s="192"/>
      <c r="AY4" s="192"/>
    </row>
    <row r="5" spans="2:51" ht="21.75" customHeight="1" thickBot="1" x14ac:dyDescent="0.3">
      <c r="B5" s="165" t="s">
        <v>14</v>
      </c>
      <c r="C5" s="164" t="s">
        <v>107</v>
      </c>
      <c r="D5" s="147" t="s">
        <v>108</v>
      </c>
      <c r="E5" s="138"/>
      <c r="F5" s="42"/>
      <c r="G5" s="147" t="s">
        <v>15</v>
      </c>
      <c r="H5" s="138"/>
      <c r="I5" s="138"/>
      <c r="K5" s="147" t="s">
        <v>16</v>
      </c>
      <c r="L5" s="138"/>
      <c r="M5" s="138"/>
      <c r="O5" s="147" t="s">
        <v>17</v>
      </c>
      <c r="P5" s="138"/>
      <c r="Q5" s="138"/>
      <c r="S5" s="147" t="s">
        <v>15</v>
      </c>
      <c r="T5" s="138"/>
      <c r="U5" s="138"/>
      <c r="W5" s="147" t="s">
        <v>16</v>
      </c>
      <c r="X5" s="138"/>
      <c r="Y5" s="138"/>
      <c r="AA5" s="147" t="s">
        <v>17</v>
      </c>
      <c r="AB5" s="138"/>
      <c r="AC5" s="138"/>
      <c r="AE5" s="78" t="s">
        <v>15</v>
      </c>
      <c r="AF5" s="78" t="s">
        <v>16</v>
      </c>
      <c r="AG5" s="78" t="s">
        <v>17</v>
      </c>
      <c r="AI5" s="78" t="s">
        <v>15</v>
      </c>
      <c r="AJ5" s="78" t="s">
        <v>16</v>
      </c>
      <c r="AK5" s="78" t="s">
        <v>17</v>
      </c>
      <c r="AM5" s="78" t="s">
        <v>49</v>
      </c>
      <c r="AN5" s="78" t="s">
        <v>109</v>
      </c>
      <c r="AO5" s="78" t="s">
        <v>110</v>
      </c>
      <c r="AP5" s="78" t="s">
        <v>111</v>
      </c>
      <c r="AR5" s="78" t="s">
        <v>49</v>
      </c>
      <c r="AS5" s="78" t="s">
        <v>109</v>
      </c>
      <c r="AT5" s="78" t="s">
        <v>110</v>
      </c>
      <c r="AU5" s="78" t="s">
        <v>111</v>
      </c>
      <c r="AW5" s="78" t="s">
        <v>109</v>
      </c>
      <c r="AX5" s="78" t="s">
        <v>110</v>
      </c>
      <c r="AY5" s="78" t="s">
        <v>111</v>
      </c>
    </row>
    <row r="6" spans="2:51" ht="25.5" customHeight="1" thickBot="1" x14ac:dyDescent="0.3">
      <c r="B6" s="156"/>
      <c r="C6" s="156"/>
      <c r="D6" s="10" t="s">
        <v>98</v>
      </c>
      <c r="E6" s="10" t="s">
        <v>99</v>
      </c>
      <c r="F6" s="43"/>
      <c r="G6" s="10" t="s">
        <v>98</v>
      </c>
      <c r="H6" s="10" t="s">
        <v>99</v>
      </c>
      <c r="I6" s="10" t="s">
        <v>112</v>
      </c>
      <c r="K6" s="10" t="s">
        <v>98</v>
      </c>
      <c r="L6" s="10" t="s">
        <v>99</v>
      </c>
      <c r="M6" s="10" t="s">
        <v>112</v>
      </c>
      <c r="O6" s="10" t="s">
        <v>98</v>
      </c>
      <c r="P6" s="10" t="s">
        <v>99</v>
      </c>
      <c r="Q6" s="10" t="s">
        <v>112</v>
      </c>
      <c r="S6" s="10" t="s">
        <v>98</v>
      </c>
      <c r="T6" s="10" t="s">
        <v>99</v>
      </c>
      <c r="U6" s="10" t="s">
        <v>112</v>
      </c>
      <c r="W6" s="10" t="s">
        <v>98</v>
      </c>
      <c r="X6" s="10" t="s">
        <v>99</v>
      </c>
      <c r="Y6" s="10" t="s">
        <v>112</v>
      </c>
      <c r="AA6" s="10" t="s">
        <v>98</v>
      </c>
      <c r="AB6" s="10" t="s">
        <v>99</v>
      </c>
      <c r="AC6" s="10" t="s">
        <v>112</v>
      </c>
      <c r="AE6" s="10" t="s">
        <v>113</v>
      </c>
      <c r="AF6" s="10" t="s">
        <v>113</v>
      </c>
      <c r="AG6" s="10" t="s">
        <v>113</v>
      </c>
      <c r="AI6" s="10" t="s">
        <v>113</v>
      </c>
      <c r="AJ6" s="10" t="s">
        <v>113</v>
      </c>
      <c r="AK6" s="10" t="s">
        <v>113</v>
      </c>
      <c r="AM6" s="10" t="s">
        <v>113</v>
      </c>
      <c r="AN6" s="10" t="s">
        <v>113</v>
      </c>
      <c r="AO6" s="10" t="s">
        <v>113</v>
      </c>
      <c r="AP6" s="10" t="s">
        <v>113</v>
      </c>
      <c r="AR6" s="10" t="s">
        <v>113</v>
      </c>
      <c r="AS6" s="10" t="s">
        <v>113</v>
      </c>
      <c r="AT6" s="10" t="s">
        <v>113</v>
      </c>
      <c r="AU6" s="10" t="s">
        <v>113</v>
      </c>
      <c r="AW6" s="10" t="s">
        <v>113</v>
      </c>
      <c r="AX6" s="10" t="s">
        <v>113</v>
      </c>
      <c r="AY6" s="10" t="s">
        <v>113</v>
      </c>
    </row>
    <row r="7" spans="2:51" x14ac:dyDescent="0.25">
      <c r="B7" t="s">
        <v>18</v>
      </c>
      <c r="D7" s="44">
        <v>133.10763080000001</v>
      </c>
      <c r="E7" s="44">
        <v>2.4346681999999999</v>
      </c>
      <c r="F7" s="44"/>
      <c r="G7" s="44">
        <v>0</v>
      </c>
      <c r="H7" s="44">
        <v>0</v>
      </c>
      <c r="I7" s="45" t="str">
        <f t="shared" ref="I7:I14" si="0">IFERROR(G7/H7, "NaN")</f>
        <v>NaN</v>
      </c>
      <c r="K7" s="44">
        <v>0</v>
      </c>
      <c r="L7" s="44">
        <v>0</v>
      </c>
      <c r="M7" s="45" t="str">
        <f t="shared" ref="M7:M14" si="1">IFERROR(K7/L7, "NaN")</f>
        <v>NaN</v>
      </c>
      <c r="O7" s="44">
        <v>0</v>
      </c>
      <c r="P7" s="44">
        <v>0</v>
      </c>
      <c r="Q7" s="45" t="str">
        <f t="shared" ref="Q7:Q14" si="2">IFERROR(O7/P7, "NaN")</f>
        <v>NaN</v>
      </c>
      <c r="S7" s="44">
        <v>0</v>
      </c>
      <c r="T7" s="44">
        <v>0</v>
      </c>
      <c r="U7" s="45" t="str">
        <f t="shared" ref="U7:U14" si="3">IFERROR(S7/T7, "NaN")</f>
        <v>NaN</v>
      </c>
      <c r="W7" s="44">
        <v>0</v>
      </c>
      <c r="X7" s="44">
        <v>0</v>
      </c>
      <c r="Y7" s="45" t="str">
        <f t="shared" ref="Y7:Y14" si="4">IFERROR(W7/X7, "NaN")</f>
        <v>NaN</v>
      </c>
      <c r="AA7" s="44">
        <v>0</v>
      </c>
      <c r="AB7" s="44">
        <v>0</v>
      </c>
      <c r="AC7" s="45" t="str">
        <f t="shared" ref="AC7:AC14" si="5">IFERROR(AA7/AB7, "NaN")</f>
        <v>NaN</v>
      </c>
      <c r="AE7" s="44">
        <f>'Table3-6'!C7-'Table3-8'!H7</f>
        <v>998.15799190000007</v>
      </c>
      <c r="AF7" s="44">
        <f>'Table3-6'!D7-'Table3-8'!L7</f>
        <v>1764.2812876999999</v>
      </c>
      <c r="AG7" s="44">
        <f>'Table3-6'!E7-'Table3-8'!P7</f>
        <v>2211.0797265000001</v>
      </c>
      <c r="AI7" s="44">
        <f>('Table3-6'!G7+'Table3-8'!AE7)-'Table3-8'!T7</f>
        <v>2043.7646922000001</v>
      </c>
      <c r="AJ7" s="44">
        <f>('Table3-6'!H7+'Table3-8'!AF7)-'Table3-8'!X7</f>
        <v>3251.5689683000001</v>
      </c>
      <c r="AK7" s="44">
        <f>('Table3-6'!I7+'Table3-8'!AG7)-'Table3-8'!AB7</f>
        <v>3807.5441213000004</v>
      </c>
      <c r="AM7" s="44">
        <v>57.53641069999999</v>
      </c>
      <c r="AN7" s="44">
        <v>54.842621599999987</v>
      </c>
      <c r="AO7" s="44">
        <v>54.842621599999987</v>
      </c>
      <c r="AP7" s="44">
        <v>54.842621599999987</v>
      </c>
      <c r="AR7" s="44">
        <v>200.34788760000001</v>
      </c>
      <c r="AS7" s="44">
        <v>4.2401922000000001</v>
      </c>
      <c r="AT7" s="44">
        <v>4.2401922000000001</v>
      </c>
      <c r="AU7" s="44">
        <v>4.2401922000000001</v>
      </c>
      <c r="AW7" s="44">
        <f t="shared" ref="AW7:AW10" si="6">AI7+AN7+AS7</f>
        <v>2102.8475060000001</v>
      </c>
      <c r="AX7" s="44">
        <f t="shared" ref="AX7:AX10" si="7">AJ7+AO7+AT7</f>
        <v>3310.6517820999998</v>
      </c>
      <c r="AY7" s="44">
        <f t="shared" ref="AY7:AY10" si="8">AK7+AP7+AU7</f>
        <v>3866.6269351000001</v>
      </c>
    </row>
    <row r="8" spans="2:51" x14ac:dyDescent="0.25">
      <c r="B8" t="s">
        <v>19</v>
      </c>
      <c r="D8" s="44">
        <v>3.2841165000000001</v>
      </c>
      <c r="E8" s="44">
        <v>5.1135499999999993E-2</v>
      </c>
      <c r="F8" s="44"/>
      <c r="G8" s="44">
        <v>31</v>
      </c>
      <c r="H8" s="44">
        <v>31</v>
      </c>
      <c r="I8" s="45">
        <f t="shared" si="0"/>
        <v>1</v>
      </c>
      <c r="K8" s="44">
        <v>11</v>
      </c>
      <c r="L8" s="44">
        <v>60</v>
      </c>
      <c r="M8" s="45">
        <f t="shared" si="1"/>
        <v>0.18333333333333332</v>
      </c>
      <c r="O8" s="44">
        <v>13</v>
      </c>
      <c r="P8" s="44">
        <v>80</v>
      </c>
      <c r="Q8" s="45">
        <f t="shared" si="2"/>
        <v>0.16250000000000001</v>
      </c>
      <c r="S8" s="44">
        <v>16</v>
      </c>
      <c r="T8" s="44">
        <v>16</v>
      </c>
      <c r="U8" s="45">
        <f t="shared" si="3"/>
        <v>1</v>
      </c>
      <c r="W8" s="44">
        <v>6</v>
      </c>
      <c r="X8" s="44">
        <v>31</v>
      </c>
      <c r="Y8" s="45">
        <f t="shared" si="4"/>
        <v>0.19354838709677419</v>
      </c>
      <c r="AA8" s="44">
        <v>6</v>
      </c>
      <c r="AB8" s="44">
        <v>41</v>
      </c>
      <c r="AC8" s="45">
        <f t="shared" si="5"/>
        <v>0.14634146341463414</v>
      </c>
      <c r="AE8" s="44">
        <f>'Table3-6'!C8-'Table3-8'!H8</f>
        <v>278.34705569999988</v>
      </c>
      <c r="AF8" s="44">
        <f>'Table3-6'!D8-'Table3-8'!L8</f>
        <v>249.34705569999988</v>
      </c>
      <c r="AG8" s="44">
        <f>'Table3-6'!E8-'Table3-8'!P8</f>
        <v>229.34705569999988</v>
      </c>
      <c r="AI8" s="44">
        <f>('Table3-6'!G8+'Table3-8'!AE8)-'Table3-8'!T8</f>
        <v>480.23964579999989</v>
      </c>
      <c r="AJ8" s="44">
        <f>('Table3-6'!H8+'Table3-8'!AF8)-'Table3-8'!X8</f>
        <v>436.23964579999989</v>
      </c>
      <c r="AK8" s="44">
        <f>('Table3-6'!I8+'Table3-8'!AG8)-'Table3-8'!AB8</f>
        <v>406.23964579999989</v>
      </c>
      <c r="AM8" s="44">
        <v>22.734939799999999</v>
      </c>
      <c r="AN8" s="44">
        <v>0</v>
      </c>
      <c r="AO8" s="44">
        <v>0</v>
      </c>
      <c r="AP8" s="44">
        <v>0</v>
      </c>
      <c r="AR8" s="44">
        <v>2.6668968</v>
      </c>
      <c r="AS8" s="44">
        <v>0</v>
      </c>
      <c r="AT8" s="44">
        <v>0</v>
      </c>
      <c r="AU8" s="44">
        <v>0</v>
      </c>
      <c r="AW8" s="44">
        <f t="shared" si="6"/>
        <v>480.23964579999989</v>
      </c>
      <c r="AX8" s="44">
        <f t="shared" si="7"/>
        <v>436.23964579999989</v>
      </c>
      <c r="AY8" s="44">
        <f t="shared" si="8"/>
        <v>406.23964579999989</v>
      </c>
    </row>
    <row r="9" spans="2:51" x14ac:dyDescent="0.25">
      <c r="B9" t="s">
        <v>20</v>
      </c>
      <c r="D9" s="44">
        <v>117.8019664</v>
      </c>
      <c r="E9" s="44">
        <v>2.4417080000000002</v>
      </c>
      <c r="F9" s="44"/>
      <c r="G9" s="44">
        <v>249</v>
      </c>
      <c r="H9" s="44">
        <v>249</v>
      </c>
      <c r="I9" s="45">
        <f t="shared" si="0"/>
        <v>1</v>
      </c>
      <c r="K9" s="44">
        <v>342</v>
      </c>
      <c r="L9" s="44">
        <v>381</v>
      </c>
      <c r="M9" s="45">
        <f t="shared" si="1"/>
        <v>0.89763779527559051</v>
      </c>
      <c r="O9" s="44">
        <v>145</v>
      </c>
      <c r="P9" s="44">
        <v>935</v>
      </c>
      <c r="Q9" s="45">
        <f t="shared" si="2"/>
        <v>0.15508021390374332</v>
      </c>
      <c r="S9" s="44">
        <v>324</v>
      </c>
      <c r="T9" s="44">
        <v>324</v>
      </c>
      <c r="U9" s="45">
        <f t="shared" si="3"/>
        <v>1</v>
      </c>
      <c r="W9" s="44">
        <v>348</v>
      </c>
      <c r="X9" s="44">
        <v>358</v>
      </c>
      <c r="Y9" s="45">
        <f t="shared" si="4"/>
        <v>0.97206703910614523</v>
      </c>
      <c r="AA9" s="44">
        <v>33</v>
      </c>
      <c r="AB9" s="44">
        <v>731</v>
      </c>
      <c r="AC9" s="45">
        <f t="shared" si="5"/>
        <v>4.5143638850889192E-2</v>
      </c>
      <c r="AE9" s="44">
        <f>'Table3-6'!C9-'Table3-8'!H9</f>
        <v>2945.9094325000001</v>
      </c>
      <c r="AF9" s="44">
        <f>'Table3-6'!D9-'Table3-8'!L9</f>
        <v>3334.6631229</v>
      </c>
      <c r="AG9" s="44">
        <f>'Table3-6'!E9-'Table3-8'!P9</f>
        <v>3867.4790481</v>
      </c>
      <c r="AI9" s="44">
        <f>('Table3-6'!G9+'Table3-8'!AE9)-'Table3-8'!T9</f>
        <v>4215.0552038000005</v>
      </c>
      <c r="AJ9" s="44">
        <f>('Table3-6'!H9+'Table3-8'!AF9)-'Table3-8'!X9</f>
        <v>5625.4688334000002</v>
      </c>
      <c r="AK9" s="44">
        <f>('Table3-6'!I9+'Table3-8'!AG9)-'Table3-8'!AB9</f>
        <v>6914.6181775999994</v>
      </c>
      <c r="AM9" s="44">
        <v>1057.1728155999999</v>
      </c>
      <c r="AN9" s="44">
        <v>299.71660540000011</v>
      </c>
      <c r="AO9" s="44">
        <v>259.11837000000003</v>
      </c>
      <c r="AP9" s="44">
        <v>230.314772</v>
      </c>
      <c r="AR9" s="44">
        <v>85.234477299999995</v>
      </c>
      <c r="AS9" s="44">
        <v>20.338837699999999</v>
      </c>
      <c r="AT9" s="44">
        <v>13.1628823</v>
      </c>
      <c r="AU9" s="44">
        <v>13.0712793</v>
      </c>
      <c r="AW9" s="44">
        <f t="shared" si="6"/>
        <v>4535.1106469000006</v>
      </c>
      <c r="AX9" s="44">
        <f t="shared" si="7"/>
        <v>5897.7500857000005</v>
      </c>
      <c r="AY9" s="44">
        <f t="shared" si="8"/>
        <v>7158.0042288999994</v>
      </c>
    </row>
    <row r="10" spans="2:51" x14ac:dyDescent="0.25">
      <c r="B10" t="s">
        <v>21</v>
      </c>
      <c r="D10" s="44">
        <v>166.38797080000001</v>
      </c>
      <c r="E10" s="44">
        <v>4.3577558999999999</v>
      </c>
      <c r="F10" s="44"/>
      <c r="G10" s="44">
        <v>5</v>
      </c>
      <c r="H10" s="44">
        <v>5</v>
      </c>
      <c r="I10" s="45">
        <f t="shared" si="0"/>
        <v>1</v>
      </c>
      <c r="K10" s="44">
        <v>4</v>
      </c>
      <c r="L10" s="44">
        <v>14</v>
      </c>
      <c r="M10" s="45">
        <f t="shared" si="1"/>
        <v>0.2857142857142857</v>
      </c>
      <c r="O10" s="44">
        <v>93</v>
      </c>
      <c r="P10" s="44">
        <v>1679</v>
      </c>
      <c r="Q10" s="45">
        <f t="shared" si="2"/>
        <v>5.5390113162596781E-2</v>
      </c>
      <c r="S10" s="44">
        <v>3</v>
      </c>
      <c r="T10" s="44">
        <v>3</v>
      </c>
      <c r="U10" s="45">
        <f t="shared" si="3"/>
        <v>1</v>
      </c>
      <c r="W10" s="44">
        <v>3</v>
      </c>
      <c r="X10" s="44">
        <v>8</v>
      </c>
      <c r="Y10" s="45">
        <f t="shared" si="4"/>
        <v>0.375</v>
      </c>
      <c r="AA10" s="44">
        <v>102</v>
      </c>
      <c r="AB10" s="44">
        <v>4816</v>
      </c>
      <c r="AC10" s="45">
        <f t="shared" si="5"/>
        <v>2.1179401993355482E-2</v>
      </c>
      <c r="AE10" s="44">
        <f>'Table3-6'!C10-'Table3-8'!H10</f>
        <v>807.47065660000021</v>
      </c>
      <c r="AF10" s="44">
        <f>'Table3-6'!D10-'Table3-8'!L10</f>
        <v>1520.293643</v>
      </c>
      <c r="AG10" s="44">
        <f>'Table3-6'!E10-'Table3-8'!P10</f>
        <v>270.62026949999995</v>
      </c>
      <c r="AI10" s="44">
        <f>('Table3-6'!G10+'Table3-8'!AE10)-'Table3-8'!T10</f>
        <v>2228.2996415000002</v>
      </c>
      <c r="AJ10" s="44">
        <f>('Table3-6'!H10+'Table3-8'!AF10)-'Table3-8'!X10</f>
        <v>5206.2916996999993</v>
      </c>
      <c r="AK10" s="44">
        <f>('Table3-6'!I10+'Table3-8'!AG10)-'Table3-8'!AB10</f>
        <v>480.62304920000042</v>
      </c>
      <c r="AM10" s="44">
        <v>96.077542799999989</v>
      </c>
      <c r="AN10" s="44">
        <v>66.510988999999995</v>
      </c>
      <c r="AO10" s="44">
        <v>39.062009000000003</v>
      </c>
      <c r="AP10" s="44">
        <v>0</v>
      </c>
      <c r="AR10" s="44">
        <v>621.35136729999999</v>
      </c>
      <c r="AS10" s="44">
        <v>431.27597620000012</v>
      </c>
      <c r="AT10" s="44">
        <v>314.26326280000001</v>
      </c>
      <c r="AU10" s="44">
        <v>0</v>
      </c>
      <c r="AW10" s="44">
        <f t="shared" si="6"/>
        <v>2726.0866067000002</v>
      </c>
      <c r="AX10" s="44">
        <f t="shared" si="7"/>
        <v>5559.6169714999996</v>
      </c>
      <c r="AY10" s="44">
        <f>AK10+AP10+AU10</f>
        <v>480.62304920000042</v>
      </c>
    </row>
    <row r="11" spans="2:51" x14ac:dyDescent="0.25">
      <c r="B11" t="s">
        <v>22</v>
      </c>
      <c r="D11" s="44">
        <v>407.88969100000003</v>
      </c>
      <c r="E11" s="44">
        <v>9.8795231000000001</v>
      </c>
      <c r="F11" s="44"/>
      <c r="G11" s="44">
        <v>198</v>
      </c>
      <c r="H11" s="44">
        <v>3454</v>
      </c>
      <c r="I11" s="45">
        <f t="shared" si="0"/>
        <v>5.7324840764331211E-2</v>
      </c>
      <c r="K11" s="44">
        <v>149</v>
      </c>
      <c r="L11" s="44">
        <v>3814</v>
      </c>
      <c r="M11" s="45">
        <f t="shared" si="1"/>
        <v>3.9066596748820133E-2</v>
      </c>
      <c r="O11" s="44">
        <v>118</v>
      </c>
      <c r="P11" s="44">
        <v>4236</v>
      </c>
      <c r="Q11" s="45">
        <f t="shared" si="2"/>
        <v>2.7856468366383381E-2</v>
      </c>
      <c r="S11" s="44">
        <v>365</v>
      </c>
      <c r="T11" s="44">
        <v>6510</v>
      </c>
      <c r="U11" s="45">
        <f t="shared" si="3"/>
        <v>5.606758832565284E-2</v>
      </c>
      <c r="W11" s="44">
        <v>226</v>
      </c>
      <c r="X11" s="44">
        <v>7040</v>
      </c>
      <c r="Y11" s="45">
        <f t="shared" si="4"/>
        <v>3.2102272727272729E-2</v>
      </c>
      <c r="AA11" s="44">
        <v>226</v>
      </c>
      <c r="AB11" s="44">
        <v>7823</v>
      </c>
      <c r="AC11" s="45">
        <f t="shared" si="5"/>
        <v>2.8889172951553112E-2</v>
      </c>
      <c r="AE11" s="44">
        <f>'Table3-6'!C11-'Table3-8'!H11</f>
        <v>2425.9274527000007</v>
      </c>
      <c r="AF11" s="44">
        <f>'Table3-6'!D11-'Table3-8'!L11</f>
        <v>2643.0702620000011</v>
      </c>
      <c r="AG11" s="44">
        <f>'Table3-6'!E11-'Table3-8'!P11</f>
        <v>2497.5354422</v>
      </c>
      <c r="AI11" s="44">
        <f>('Table3-6'!G11+'Table3-8'!AE11)-'Table3-8'!T11</f>
        <v>5933.3899139999994</v>
      </c>
      <c r="AJ11" s="44">
        <f>('Table3-6'!H11+'Table3-8'!AF11)-'Table3-8'!X11</f>
        <v>5846.2054706000017</v>
      </c>
      <c r="AK11" s="44">
        <f>('Table3-6'!I11+'Table3-8'!AG11)-'Table3-8'!AB11</f>
        <v>5104.9935213999997</v>
      </c>
      <c r="AM11" s="44">
        <v>857.0248461000001</v>
      </c>
      <c r="AN11" s="44">
        <v>317.67557560000017</v>
      </c>
      <c r="AO11" s="44">
        <v>27.927524699999999</v>
      </c>
      <c r="AP11" s="44">
        <v>15.7092326</v>
      </c>
      <c r="AR11" s="44">
        <v>1234.5739553999999</v>
      </c>
      <c r="AS11" s="44">
        <v>79.635972299999992</v>
      </c>
      <c r="AT11" s="44">
        <v>7.5734722999999997</v>
      </c>
      <c r="AU11" s="44">
        <v>2.5422223000000002</v>
      </c>
      <c r="AW11" s="44">
        <f>AI11+AN11+AS11</f>
        <v>6330.7014618999992</v>
      </c>
      <c r="AX11" s="44">
        <f>AJ11+AO11+AT11</f>
        <v>5881.7064676000009</v>
      </c>
      <c r="AY11" s="44">
        <f>AK11+AP11+AU11</f>
        <v>5123.2449762999995</v>
      </c>
    </row>
    <row r="12" spans="2:51" x14ac:dyDescent="0.25">
      <c r="B12" t="s">
        <v>23</v>
      </c>
      <c r="D12" s="44">
        <v>194.47754330000001</v>
      </c>
      <c r="E12" s="44">
        <v>4.3195902999999998</v>
      </c>
      <c r="F12" s="44"/>
      <c r="G12" s="44">
        <v>1</v>
      </c>
      <c r="H12" s="44">
        <v>2</v>
      </c>
      <c r="I12" s="45">
        <f t="shared" si="0"/>
        <v>0.5</v>
      </c>
      <c r="K12" s="44">
        <v>17</v>
      </c>
      <c r="L12" s="44">
        <v>93</v>
      </c>
      <c r="M12" s="45">
        <f t="shared" si="1"/>
        <v>0.18279569892473119</v>
      </c>
      <c r="O12" s="44">
        <v>16</v>
      </c>
      <c r="P12" s="44">
        <v>170</v>
      </c>
      <c r="Q12" s="45">
        <f t="shared" si="2"/>
        <v>9.4117647058823528E-2</v>
      </c>
      <c r="S12" s="44">
        <v>3</v>
      </c>
      <c r="T12" s="44">
        <v>9</v>
      </c>
      <c r="U12" s="45">
        <f t="shared" si="3"/>
        <v>0.33333333333333331</v>
      </c>
      <c r="W12" s="44">
        <v>84</v>
      </c>
      <c r="X12" s="44">
        <v>610</v>
      </c>
      <c r="Y12" s="45">
        <f t="shared" si="4"/>
        <v>0.13770491803278689</v>
      </c>
      <c r="AA12" s="44">
        <v>76</v>
      </c>
      <c r="AB12" s="44">
        <v>958</v>
      </c>
      <c r="AC12" s="45">
        <f t="shared" si="5"/>
        <v>7.9331941544885182E-2</v>
      </c>
      <c r="AE12" s="44">
        <f>'Table3-6'!C12-'Table3-8'!H12</f>
        <v>419.04219829999988</v>
      </c>
      <c r="AF12" s="44">
        <f>'Table3-6'!D12-'Table3-8'!L12</f>
        <v>893.46681069999988</v>
      </c>
      <c r="AG12" s="44">
        <f>'Table3-6'!E12-'Table3-8'!P12</f>
        <v>1018.8263566000001</v>
      </c>
      <c r="AI12" s="44">
        <f>('Table3-6'!G12+'Table3-8'!AE12)-'Table3-8'!T12</f>
        <v>4068.7514172000001</v>
      </c>
      <c r="AJ12" s="44">
        <f>('Table3-6'!H12+'Table3-8'!AF12)-'Table3-8'!X12</f>
        <v>6591.2120232999996</v>
      </c>
      <c r="AK12" s="44">
        <f>('Table3-6'!I12+'Table3-8'!AG12)-'Table3-8'!AB12</f>
        <v>7510.9546860999999</v>
      </c>
      <c r="AM12" s="44">
        <v>95.394115199999987</v>
      </c>
      <c r="AN12" s="44">
        <v>75.887859099999986</v>
      </c>
      <c r="AO12" s="44">
        <v>31.713469499999999</v>
      </c>
      <c r="AP12" s="44">
        <v>1.1548506999999999</v>
      </c>
      <c r="AR12" s="44">
        <v>1019.9197902</v>
      </c>
      <c r="AS12" s="44">
        <v>269.46707529999998</v>
      </c>
      <c r="AT12" s="44">
        <v>190.3160292</v>
      </c>
      <c r="AU12" s="44">
        <v>63.927273499999998</v>
      </c>
      <c r="AW12" s="44">
        <f t="shared" ref="AW12:AW14" si="9">AI12+AN12+AS12</f>
        <v>4414.1063516000004</v>
      </c>
      <c r="AX12" s="44">
        <f t="shared" ref="AX12:AX14" si="10">AJ12+AO12+AT12</f>
        <v>6813.2415220000003</v>
      </c>
      <c r="AY12" s="44">
        <f t="shared" ref="AY12:AY14" si="11">AK12+AP12+AU12</f>
        <v>7576.0368103000001</v>
      </c>
    </row>
    <row r="13" spans="2:51" x14ac:dyDescent="0.25">
      <c r="B13" t="s">
        <v>24</v>
      </c>
      <c r="D13" s="44">
        <v>26.4808409</v>
      </c>
      <c r="E13" s="44">
        <v>0.43219770000000002</v>
      </c>
      <c r="F13" s="44"/>
      <c r="G13" s="44">
        <v>0</v>
      </c>
      <c r="H13" s="44">
        <v>0</v>
      </c>
      <c r="I13" s="45" t="str">
        <f t="shared" si="0"/>
        <v>NaN</v>
      </c>
      <c r="K13" s="44">
        <v>0</v>
      </c>
      <c r="L13" s="44">
        <v>1</v>
      </c>
      <c r="M13" s="45">
        <f t="shared" si="1"/>
        <v>0</v>
      </c>
      <c r="O13" s="44">
        <v>1</v>
      </c>
      <c r="P13" s="44">
        <v>4</v>
      </c>
      <c r="Q13" s="45">
        <f t="shared" si="2"/>
        <v>0.25</v>
      </c>
      <c r="S13" s="44">
        <v>0</v>
      </c>
      <c r="T13" s="44">
        <v>1</v>
      </c>
      <c r="U13" s="45">
        <f t="shared" si="3"/>
        <v>0</v>
      </c>
      <c r="W13" s="44">
        <v>3</v>
      </c>
      <c r="X13" s="44">
        <v>6</v>
      </c>
      <c r="Y13" s="45">
        <f t="shared" si="4"/>
        <v>0.5</v>
      </c>
      <c r="AA13" s="44">
        <v>6</v>
      </c>
      <c r="AB13" s="44">
        <v>28</v>
      </c>
      <c r="AC13" s="45">
        <f t="shared" si="5"/>
        <v>0.21428571428571427</v>
      </c>
      <c r="AE13" s="44">
        <f>'Table3-6'!C13-'Table3-8'!H13</f>
        <v>64.761548300000001</v>
      </c>
      <c r="AF13" s="44">
        <f>'Table3-6'!D13-'Table3-8'!L13</f>
        <v>90.798025899999985</v>
      </c>
      <c r="AG13" s="44">
        <f>'Table3-6'!E13-'Table3-8'!P13</f>
        <v>158.2188663</v>
      </c>
      <c r="AI13" s="44">
        <f>('Table3-6'!G13+'Table3-8'!AE13)-'Table3-8'!T13</f>
        <v>641.93102069999998</v>
      </c>
      <c r="AJ13" s="44">
        <f>('Table3-6'!H13+'Table3-8'!AF13)-'Table3-8'!X13</f>
        <v>875.59173989999988</v>
      </c>
      <c r="AK13" s="44">
        <f>('Table3-6'!I13+'Table3-8'!AG13)-'Table3-8'!AB13</f>
        <v>1312.7101596999998</v>
      </c>
      <c r="AM13" s="44">
        <v>0.4449418</v>
      </c>
      <c r="AN13" s="44">
        <v>0.4449418</v>
      </c>
      <c r="AO13" s="44">
        <v>0.4449418</v>
      </c>
      <c r="AP13" s="44">
        <v>0</v>
      </c>
      <c r="AR13" s="44">
        <v>3.1111111999999999</v>
      </c>
      <c r="AS13" s="44">
        <v>3.1111111999999999</v>
      </c>
      <c r="AT13" s="44">
        <v>3.1111111999999999</v>
      </c>
      <c r="AU13" s="44">
        <v>0</v>
      </c>
      <c r="AW13" s="44">
        <f t="shared" si="9"/>
        <v>645.4870737</v>
      </c>
      <c r="AX13" s="44">
        <f t="shared" si="10"/>
        <v>879.1477928999999</v>
      </c>
      <c r="AY13" s="44">
        <f t="shared" si="11"/>
        <v>1312.7101596999998</v>
      </c>
    </row>
    <row r="14" spans="2:51" x14ac:dyDescent="0.25">
      <c r="B14" t="s">
        <v>25</v>
      </c>
      <c r="D14" s="44">
        <v>269.7208493</v>
      </c>
      <c r="E14" s="44">
        <v>4.4905588999999999</v>
      </c>
      <c r="F14" s="44"/>
      <c r="G14" s="44">
        <v>0</v>
      </c>
      <c r="H14" s="44">
        <v>0</v>
      </c>
      <c r="I14" s="45" t="str">
        <f t="shared" si="0"/>
        <v>NaN</v>
      </c>
      <c r="K14" s="44">
        <v>5</v>
      </c>
      <c r="L14" s="44">
        <v>9</v>
      </c>
      <c r="M14" s="45">
        <f t="shared" si="1"/>
        <v>0.55555555555555558</v>
      </c>
      <c r="O14" s="44">
        <v>45</v>
      </c>
      <c r="P14" s="44">
        <v>259</v>
      </c>
      <c r="Q14" s="45">
        <f t="shared" si="2"/>
        <v>0.17374517374517376</v>
      </c>
      <c r="S14" s="44">
        <v>0</v>
      </c>
      <c r="T14" s="44">
        <v>0</v>
      </c>
      <c r="U14" s="45" t="str">
        <f t="shared" si="3"/>
        <v>NaN</v>
      </c>
      <c r="W14" s="44">
        <v>4</v>
      </c>
      <c r="X14" s="44">
        <v>6</v>
      </c>
      <c r="Y14" s="45">
        <f t="shared" si="4"/>
        <v>0.66666666666666663</v>
      </c>
      <c r="AA14" s="44">
        <v>24</v>
      </c>
      <c r="AB14" s="44">
        <v>303</v>
      </c>
      <c r="AC14" s="45">
        <f t="shared" si="5"/>
        <v>7.9207920792079209E-2</v>
      </c>
      <c r="AE14" s="44">
        <f>'Table3-6'!C14-'Table3-8'!H14</f>
        <v>490.10399760000001</v>
      </c>
      <c r="AF14" s="44">
        <f>'Table3-6'!D14-'Table3-8'!L14</f>
        <v>1700.5742309</v>
      </c>
      <c r="AG14" s="44">
        <f>'Table3-6'!E14-'Table3-8'!P14</f>
        <v>3313.6541082999988</v>
      </c>
      <c r="AI14" s="44">
        <f>('Table3-6'!G14+'Table3-8'!AE14)-'Table3-8'!T14</f>
        <v>665.93052729999999</v>
      </c>
      <c r="AJ14" s="44">
        <f>('Table3-6'!H14+'Table3-8'!AF14)-'Table3-8'!X14</f>
        <v>2722.4522726999999</v>
      </c>
      <c r="AK14" s="44">
        <f>('Table3-6'!I14+'Table3-8'!AG14)-'Table3-8'!AB14</f>
        <v>5405.0391664999988</v>
      </c>
      <c r="AM14" s="44">
        <v>1467.6220954</v>
      </c>
      <c r="AN14" s="44">
        <v>1439.7265634</v>
      </c>
      <c r="AO14" s="44">
        <v>1332.3647306</v>
      </c>
      <c r="AP14" s="44">
        <v>1018.2425345</v>
      </c>
      <c r="AR14" s="44">
        <v>279.4429715</v>
      </c>
      <c r="AS14" s="44">
        <v>274.76579750000002</v>
      </c>
      <c r="AT14" s="44">
        <v>256.04769970000001</v>
      </c>
      <c r="AU14" s="44">
        <v>130.32155349999999</v>
      </c>
      <c r="AW14" s="44">
        <f t="shared" si="9"/>
        <v>2380.4228882000002</v>
      </c>
      <c r="AX14" s="44">
        <f t="shared" si="10"/>
        <v>4310.8647029999993</v>
      </c>
      <c r="AY14" s="44">
        <f t="shared" si="11"/>
        <v>6553.6032544999989</v>
      </c>
    </row>
    <row r="15" spans="2:51" x14ac:dyDescent="0.25">
      <c r="D15" s="44"/>
      <c r="E15" s="44"/>
      <c r="F15" s="44"/>
      <c r="G15" s="44"/>
      <c r="H15" s="44"/>
      <c r="I15" s="45"/>
      <c r="K15" s="44"/>
      <c r="L15" s="44"/>
      <c r="M15" s="45"/>
      <c r="O15" s="44"/>
      <c r="P15" s="44"/>
      <c r="Q15" s="45"/>
      <c r="S15" s="44"/>
      <c r="T15" s="44"/>
      <c r="U15" s="45"/>
      <c r="W15" s="44"/>
      <c r="X15" s="44"/>
      <c r="Y15" s="45"/>
      <c r="AA15" s="44"/>
      <c r="AB15" s="44"/>
      <c r="AC15" s="45"/>
      <c r="AE15" s="44"/>
      <c r="AF15" s="44"/>
      <c r="AG15" s="44"/>
      <c r="AI15" s="44"/>
      <c r="AJ15" s="44"/>
      <c r="AK15" s="44"/>
      <c r="AM15" s="44"/>
      <c r="AN15" s="44"/>
      <c r="AO15" s="44"/>
      <c r="AP15" s="44"/>
      <c r="AR15" s="44"/>
      <c r="AS15" s="44"/>
      <c r="AT15" s="44"/>
      <c r="AU15" s="44"/>
    </row>
    <row r="16" spans="2:51" x14ac:dyDescent="0.25">
      <c r="D16" s="44"/>
      <c r="E16" s="44"/>
      <c r="F16" s="44"/>
      <c r="G16" s="44"/>
      <c r="H16" s="44"/>
      <c r="I16" s="45"/>
      <c r="K16" s="44"/>
      <c r="L16" s="44"/>
      <c r="M16" s="45"/>
      <c r="O16" s="44"/>
      <c r="P16" s="44"/>
      <c r="Q16" s="45"/>
      <c r="S16" s="44"/>
      <c r="T16" s="44"/>
      <c r="U16" s="45"/>
      <c r="W16" s="44"/>
      <c r="X16" s="44"/>
      <c r="Y16" s="45"/>
      <c r="AA16" s="44"/>
      <c r="AB16" s="44"/>
      <c r="AC16" s="45"/>
      <c r="AE16" s="44"/>
      <c r="AF16" s="44"/>
      <c r="AG16" s="44"/>
      <c r="AI16" s="44"/>
      <c r="AJ16" s="44"/>
      <c r="AK16" s="44"/>
      <c r="AM16" s="44"/>
      <c r="AN16" s="44"/>
      <c r="AO16" s="44"/>
      <c r="AP16" s="44"/>
      <c r="AR16" s="44"/>
      <c r="AS16" s="44"/>
      <c r="AT16" s="44"/>
      <c r="AU16" s="44"/>
    </row>
    <row r="17" spans="2:51" x14ac:dyDescent="0.25">
      <c r="D17" s="44"/>
      <c r="E17" s="44"/>
      <c r="F17" s="44"/>
      <c r="G17" s="44"/>
      <c r="H17" s="44"/>
      <c r="I17" s="45"/>
      <c r="K17" s="44"/>
      <c r="L17" s="44"/>
      <c r="M17" s="45"/>
      <c r="O17" s="44"/>
      <c r="P17" s="44"/>
      <c r="Q17" s="45"/>
      <c r="S17" s="44"/>
      <c r="T17" s="44"/>
      <c r="U17" s="45"/>
      <c r="W17" s="44"/>
      <c r="X17" s="44"/>
      <c r="Y17" s="45"/>
      <c r="AA17" s="44"/>
      <c r="AB17" s="44"/>
      <c r="AC17" s="45"/>
      <c r="AE17" s="44"/>
      <c r="AF17" s="44"/>
      <c r="AG17" s="44"/>
      <c r="AI17" s="44"/>
      <c r="AJ17" s="44"/>
      <c r="AK17" s="44"/>
      <c r="AM17" s="44"/>
      <c r="AN17" s="44"/>
      <c r="AO17" s="44"/>
      <c r="AP17" s="44"/>
      <c r="AR17" s="44"/>
      <c r="AS17" s="44"/>
      <c r="AT17" s="44"/>
      <c r="AU17" s="44"/>
    </row>
    <row r="18" spans="2:51" x14ac:dyDescent="0.25">
      <c r="D18" s="44"/>
      <c r="E18" s="44"/>
      <c r="F18" s="44"/>
      <c r="G18" s="44"/>
      <c r="H18" s="44"/>
      <c r="I18" s="45"/>
      <c r="K18" s="44"/>
      <c r="L18" s="44"/>
      <c r="M18" s="45"/>
      <c r="O18" s="44"/>
      <c r="P18" s="44"/>
      <c r="Q18" s="45"/>
      <c r="S18" s="44"/>
      <c r="T18" s="44"/>
      <c r="U18" s="45"/>
      <c r="W18" s="44"/>
      <c r="X18" s="44"/>
      <c r="Y18" s="45"/>
      <c r="AA18" s="44"/>
      <c r="AB18" s="44"/>
      <c r="AC18" s="45"/>
      <c r="AE18" s="44"/>
      <c r="AF18" s="44"/>
      <c r="AG18" s="44"/>
      <c r="AI18" s="44"/>
      <c r="AJ18" s="44"/>
      <c r="AK18" s="44"/>
      <c r="AM18" s="44"/>
      <c r="AN18" s="44"/>
      <c r="AO18" s="44"/>
      <c r="AP18" s="44"/>
      <c r="AR18" s="44"/>
      <c r="AS18" s="44"/>
      <c r="AT18" s="44"/>
      <c r="AU18" s="44"/>
    </row>
    <row r="19" spans="2:51" x14ac:dyDescent="0.25">
      <c r="D19" s="44"/>
      <c r="E19" s="44"/>
      <c r="F19" s="44"/>
      <c r="G19" s="44"/>
      <c r="H19" s="44"/>
      <c r="I19" s="45"/>
      <c r="K19" s="44"/>
      <c r="L19" s="44"/>
      <c r="M19" s="45"/>
      <c r="O19" s="44"/>
      <c r="P19" s="44"/>
      <c r="Q19" s="45"/>
      <c r="S19" s="44"/>
      <c r="T19" s="44"/>
      <c r="U19" s="45"/>
      <c r="W19" s="44"/>
      <c r="X19" s="44"/>
      <c r="Y19" s="45"/>
      <c r="AA19" s="44"/>
      <c r="AB19" s="44"/>
      <c r="AC19" s="45"/>
      <c r="AE19" s="44"/>
      <c r="AF19" s="44"/>
      <c r="AG19" s="44"/>
      <c r="AI19" s="44"/>
      <c r="AJ19" s="44"/>
      <c r="AK19" s="44"/>
      <c r="AM19" s="44"/>
      <c r="AN19" s="44"/>
      <c r="AO19" s="44"/>
      <c r="AP19" s="44"/>
      <c r="AR19" s="44"/>
      <c r="AS19" s="44"/>
      <c r="AT19" s="44"/>
      <c r="AU19" s="44"/>
    </row>
    <row r="20" spans="2:51" x14ac:dyDescent="0.25">
      <c r="D20" s="44"/>
      <c r="E20" s="44"/>
      <c r="F20" s="44"/>
      <c r="G20" s="44"/>
      <c r="H20" s="44"/>
      <c r="I20" s="45"/>
      <c r="K20" s="44"/>
      <c r="L20" s="44"/>
      <c r="M20" s="45"/>
      <c r="O20" s="44"/>
      <c r="P20" s="44"/>
      <c r="Q20" s="45"/>
      <c r="S20" s="44"/>
      <c r="T20" s="44"/>
      <c r="U20" s="45"/>
      <c r="W20" s="44"/>
      <c r="X20" s="44"/>
      <c r="Y20" s="45"/>
      <c r="AA20" s="44"/>
      <c r="AB20" s="44"/>
      <c r="AC20" s="45"/>
      <c r="AE20" s="44"/>
      <c r="AF20" s="44"/>
      <c r="AG20" s="44"/>
      <c r="AI20" s="44"/>
      <c r="AJ20" s="44"/>
      <c r="AK20" s="44"/>
      <c r="AM20" s="44"/>
      <c r="AN20" s="44"/>
      <c r="AO20" s="44"/>
      <c r="AP20" s="44"/>
      <c r="AR20" s="44"/>
      <c r="AS20" s="44"/>
      <c r="AT20" s="44"/>
      <c r="AU20" s="44"/>
    </row>
    <row r="21" spans="2:51" x14ac:dyDescent="0.25">
      <c r="D21" s="44"/>
      <c r="E21" s="44"/>
      <c r="F21" s="44"/>
      <c r="G21" s="44"/>
      <c r="H21" s="44"/>
      <c r="I21" s="45"/>
      <c r="K21" s="44"/>
      <c r="L21" s="44"/>
      <c r="M21" s="45"/>
      <c r="O21" s="44"/>
      <c r="P21" s="44"/>
      <c r="Q21" s="45"/>
      <c r="S21" s="44"/>
      <c r="T21" s="44"/>
      <c r="U21" s="45"/>
      <c r="W21" s="44"/>
      <c r="X21" s="44"/>
      <c r="Y21" s="45"/>
      <c r="AA21" s="44"/>
      <c r="AB21" s="44"/>
      <c r="AC21" s="45"/>
      <c r="AE21" s="44"/>
      <c r="AF21" s="44"/>
      <c r="AG21" s="44"/>
      <c r="AI21" s="44"/>
      <c r="AJ21" s="44"/>
      <c r="AK21" s="44"/>
      <c r="AM21" s="44"/>
      <c r="AN21" s="44"/>
      <c r="AO21" s="44"/>
      <c r="AP21" s="44"/>
      <c r="AR21" s="44"/>
      <c r="AS21" s="44"/>
      <c r="AT21" s="44"/>
      <c r="AU21" s="44"/>
    </row>
    <row r="22" spans="2:51" x14ac:dyDescent="0.25">
      <c r="D22" s="44"/>
      <c r="E22" s="44"/>
      <c r="F22" s="44"/>
      <c r="G22" s="44"/>
      <c r="H22" s="44"/>
      <c r="I22" s="45"/>
      <c r="K22" s="44"/>
      <c r="L22" s="44"/>
      <c r="M22" s="45"/>
      <c r="O22" s="44"/>
      <c r="P22" s="44"/>
      <c r="Q22" s="45"/>
      <c r="S22" s="44"/>
      <c r="T22" s="44"/>
      <c r="U22" s="45"/>
      <c r="W22" s="44"/>
      <c r="X22" s="44"/>
      <c r="Y22" s="45"/>
      <c r="AA22" s="44"/>
      <c r="AB22" s="44"/>
      <c r="AC22" s="45"/>
      <c r="AE22" s="44"/>
      <c r="AF22" s="44"/>
      <c r="AG22" s="44"/>
      <c r="AI22" s="44"/>
      <c r="AJ22" s="44"/>
      <c r="AK22" s="44"/>
      <c r="AM22" s="44"/>
      <c r="AN22" s="44"/>
      <c r="AO22" s="44"/>
      <c r="AP22" s="44"/>
      <c r="AR22" s="44"/>
      <c r="AS22" s="44"/>
      <c r="AT22" s="44"/>
      <c r="AU22" s="44"/>
    </row>
    <row r="23" spans="2:51" x14ac:dyDescent="0.25">
      <c r="D23" s="44"/>
      <c r="E23" s="44"/>
      <c r="F23" s="44"/>
      <c r="G23" s="44"/>
      <c r="H23" s="44"/>
      <c r="I23" s="45"/>
      <c r="K23" s="44"/>
      <c r="L23" s="44"/>
      <c r="M23" s="45"/>
      <c r="O23" s="44"/>
      <c r="P23" s="44"/>
      <c r="Q23" s="45"/>
      <c r="S23" s="44"/>
      <c r="T23" s="44"/>
      <c r="U23" s="45"/>
      <c r="W23" s="44"/>
      <c r="X23" s="44"/>
      <c r="Y23" s="45"/>
      <c r="AA23" s="44"/>
      <c r="AB23" s="44"/>
      <c r="AC23" s="45"/>
      <c r="AE23" s="44"/>
      <c r="AF23" s="44"/>
      <c r="AG23" s="44"/>
      <c r="AI23" s="44"/>
      <c r="AJ23" s="44"/>
      <c r="AK23" s="44"/>
      <c r="AM23" s="44"/>
      <c r="AN23" s="44"/>
      <c r="AO23" s="44"/>
      <c r="AP23" s="44"/>
      <c r="AR23" s="44"/>
      <c r="AS23" s="44"/>
      <c r="AT23" s="44"/>
      <c r="AU23" s="44"/>
    </row>
    <row r="24" spans="2:51" x14ac:dyDescent="0.25">
      <c r="D24" s="44"/>
      <c r="E24" s="44"/>
      <c r="F24" s="44"/>
      <c r="G24" s="44"/>
      <c r="H24" s="44"/>
      <c r="I24" s="45"/>
      <c r="K24" s="44"/>
      <c r="L24" s="44"/>
      <c r="M24" s="45"/>
      <c r="O24" s="44"/>
      <c r="P24" s="44"/>
      <c r="Q24" s="45"/>
      <c r="S24" s="44"/>
      <c r="T24" s="44"/>
      <c r="U24" s="45"/>
      <c r="W24" s="44"/>
      <c r="X24" s="44"/>
      <c r="Y24" s="45"/>
      <c r="AA24" s="44"/>
      <c r="AB24" s="44"/>
      <c r="AC24" s="45"/>
      <c r="AE24" s="44"/>
      <c r="AF24" s="44"/>
      <c r="AG24" s="44"/>
      <c r="AI24" s="44"/>
      <c r="AJ24" s="44"/>
      <c r="AK24" s="44"/>
      <c r="AM24" s="44"/>
      <c r="AN24" s="44"/>
      <c r="AO24" s="44"/>
      <c r="AP24" s="44"/>
      <c r="AR24" s="44"/>
      <c r="AS24" s="44"/>
      <c r="AT24" s="44"/>
      <c r="AU24" s="44"/>
    </row>
    <row r="25" spans="2:51" ht="15.75" customHeight="1" thickBot="1" x14ac:dyDescent="0.3">
      <c r="B25" s="34"/>
      <c r="C25" s="34"/>
      <c r="D25" s="57"/>
      <c r="E25" s="57"/>
      <c r="G25" s="57"/>
      <c r="H25" s="57"/>
      <c r="I25" s="45"/>
      <c r="K25" s="57"/>
      <c r="L25" s="57"/>
      <c r="M25" s="45"/>
      <c r="O25" s="57"/>
      <c r="P25" s="57"/>
      <c r="Q25" s="45"/>
      <c r="S25" s="57"/>
      <c r="T25" s="57"/>
      <c r="U25" s="45"/>
      <c r="W25" s="57"/>
      <c r="X25" s="57"/>
      <c r="Y25" s="45"/>
      <c r="AA25" s="57"/>
      <c r="AB25" s="57"/>
      <c r="AC25" s="45"/>
      <c r="AE25" s="57"/>
      <c r="AF25" s="57"/>
      <c r="AG25" s="57"/>
      <c r="AI25" s="57"/>
      <c r="AJ25" s="57"/>
      <c r="AK25" s="57"/>
      <c r="AM25" s="44"/>
      <c r="AN25" s="44"/>
      <c r="AO25" s="44"/>
      <c r="AP25" s="44"/>
      <c r="AR25" s="44"/>
      <c r="AS25" s="44"/>
      <c r="AT25" s="44"/>
      <c r="AU25" s="44"/>
    </row>
    <row r="26" spans="2:51" ht="15.75" customHeight="1" thickBot="1" x14ac:dyDescent="0.3">
      <c r="B26" s="71" t="s">
        <v>26</v>
      </c>
      <c r="C26" s="71">
        <f>SUM(C7:C25)</f>
        <v>0</v>
      </c>
      <c r="D26" s="71">
        <f>SUM(D7:D25)</f>
        <v>1319.150609</v>
      </c>
      <c r="E26" s="71">
        <f>SUM(E7:E25)</f>
        <v>28.407137599999999</v>
      </c>
      <c r="G26" s="63">
        <f>SUM(G7:G25)</f>
        <v>484</v>
      </c>
      <c r="H26" s="63">
        <f>SUM(H7:H25)</f>
        <v>3741</v>
      </c>
      <c r="I26" s="64">
        <f>AVERAGE(I7:I25)</f>
        <v>0.71146496815286631</v>
      </c>
      <c r="K26" s="63">
        <f>SUM(K7:K25)</f>
        <v>528</v>
      </c>
      <c r="L26" s="63">
        <f>SUM(L7:L25)</f>
        <v>4372</v>
      </c>
      <c r="M26" s="64">
        <f>AVERAGE(M7:M25)</f>
        <v>0.30630046650747378</v>
      </c>
      <c r="O26" s="63">
        <f>SUM(O7:O25)</f>
        <v>431</v>
      </c>
      <c r="P26" s="63">
        <f>SUM(P7:P25)</f>
        <v>7363</v>
      </c>
      <c r="Q26" s="64">
        <f>AVERAGE(Q7:Q25)</f>
        <v>0.13124137374810296</v>
      </c>
      <c r="S26" s="63">
        <f>SUM(S7:S25)</f>
        <v>711</v>
      </c>
      <c r="T26" s="63">
        <f>SUM(T7:T25)</f>
        <v>6863</v>
      </c>
      <c r="U26" s="64">
        <f>AVERAGE(U7:U25)</f>
        <v>0.56490015360983103</v>
      </c>
      <c r="W26" s="63">
        <f>SUM(W7:W25)</f>
        <v>674</v>
      </c>
      <c r="X26" s="63">
        <f>SUM(X7:X25)</f>
        <v>8059</v>
      </c>
      <c r="Y26" s="64">
        <f>AVERAGE(Y7:Y25)</f>
        <v>0.4110127548042351</v>
      </c>
      <c r="AA26" s="63">
        <f>SUM(AA7:AA25)</f>
        <v>473</v>
      </c>
      <c r="AB26" s="63">
        <f>SUM(AB7:AB25)</f>
        <v>14700</v>
      </c>
      <c r="AC26" s="64">
        <f>AVERAGE(AC7:AC25)</f>
        <v>8.7768464833301502E-2</v>
      </c>
      <c r="AE26" s="63">
        <f>SUM(AE7:AE25)</f>
        <v>8429.7203336000002</v>
      </c>
      <c r="AF26" s="63">
        <f>SUM(AF7:AF25)</f>
        <v>12196.494438799999</v>
      </c>
      <c r="AG26" s="63">
        <f>SUM(AG7:AG25)</f>
        <v>13566.760873199999</v>
      </c>
      <c r="AI26" s="63">
        <f>SUM(AI7:AI25)</f>
        <v>20277.3620625</v>
      </c>
      <c r="AJ26" s="63">
        <f>SUM(AJ7:AJ25)</f>
        <v>30555.0306537</v>
      </c>
      <c r="AK26" s="63">
        <f>SUM(AK7:AK25)</f>
        <v>30942.722527599995</v>
      </c>
      <c r="AM26" s="63">
        <f>SUM(AM7:AM25)</f>
        <v>3654.0077073999996</v>
      </c>
      <c r="AN26" s="63">
        <f>SUM(AN7:AN25)</f>
        <v>2254.8051559000005</v>
      </c>
      <c r="AO26" s="63">
        <f>SUM(AO7:AO25)</f>
        <v>1745.4736671999999</v>
      </c>
      <c r="AP26" s="63">
        <f>SUM(AP7:AP25)</f>
        <v>1320.2640114000001</v>
      </c>
      <c r="AR26" s="63">
        <f>SUM(AR7:AR25)</f>
        <v>3446.6484572999998</v>
      </c>
      <c r="AS26" s="63">
        <f>SUM(AS7:AS25)</f>
        <v>1082.8349624000002</v>
      </c>
      <c r="AT26" s="63">
        <f>SUM(AT7:AT25)</f>
        <v>788.71464969999988</v>
      </c>
      <c r="AU26" s="63">
        <f>SUM(AU7:AU25)</f>
        <v>214.10252079999998</v>
      </c>
      <c r="AW26" s="63">
        <f>SUM(AW7:AW25)</f>
        <v>23615.002180799998</v>
      </c>
      <c r="AX26" s="63">
        <f>SUM(AX7:AX25)</f>
        <v>33089.218970599999</v>
      </c>
      <c r="AY26" s="63">
        <f>SUM(AY7:AY25)</f>
        <v>32477.089059799997</v>
      </c>
    </row>
    <row r="27" spans="2:51" x14ac:dyDescent="0.25">
      <c r="D27" s="44"/>
      <c r="E27" s="44"/>
      <c r="F27" s="44"/>
      <c r="G27" s="44"/>
      <c r="H27" s="44"/>
      <c r="I27" s="45" t="str">
        <f>IFERROR(G27/H27, "")</f>
        <v/>
      </c>
      <c r="K27" s="44"/>
      <c r="L27" s="44"/>
      <c r="M27" s="45" t="str">
        <f>IFERROR(K27/L27, "")</f>
        <v/>
      </c>
      <c r="O27" s="44"/>
      <c r="P27" s="44"/>
      <c r="Q27" s="45" t="str">
        <f>IFERROR(O27/P27, "")</f>
        <v/>
      </c>
      <c r="S27" s="44"/>
      <c r="T27" s="44"/>
      <c r="U27" s="45" t="str">
        <f>IFERROR(S27/T27, "")</f>
        <v/>
      </c>
      <c r="W27" s="44"/>
      <c r="X27" s="44"/>
      <c r="Y27" s="45" t="str">
        <f>IFERROR(W27/X27, "")</f>
        <v/>
      </c>
      <c r="AA27" s="44"/>
      <c r="AB27" s="44"/>
      <c r="AC27" s="45" t="str">
        <f>IFERROR(AA27/AB27, "")</f>
        <v/>
      </c>
      <c r="AE27" s="123">
        <f>AE26/(AE26+AN26)</f>
        <v>0.78896534449603184</v>
      </c>
      <c r="AF27" s="123">
        <f>AF26/(AF26+AO26)</f>
        <v>0.87480435660666689</v>
      </c>
      <c r="AG27" s="123">
        <f>AG26/(AG26+AP26)</f>
        <v>0.91131444854601151</v>
      </c>
      <c r="AI27" s="123">
        <f>AI26/(AI26+AS26)</f>
        <v>0.94930594689095249</v>
      </c>
      <c r="AJ27" s="123">
        <f>AJ26/(AJ26+AT26)</f>
        <v>0.97483661757503992</v>
      </c>
      <c r="AK27" s="123">
        <f>AK26/(AK26+AU26)</f>
        <v>0.99312823047703336</v>
      </c>
    </row>
    <row r="28" spans="2:51" x14ac:dyDescent="0.25">
      <c r="H28" s="44"/>
      <c r="L28" s="44"/>
      <c r="P28" s="44"/>
      <c r="AE28" s="44">
        <f>ROUND(AE26+AN26,-1)</f>
        <v>10680</v>
      </c>
      <c r="AF28" s="44">
        <f>ROUND(AF26+AO26,-1)</f>
        <v>13940</v>
      </c>
      <c r="AG28" s="44">
        <f>ROUND(AG26+AP26,-1)</f>
        <v>14890</v>
      </c>
      <c r="AI28" s="44">
        <f>ROUND(AI26+AS26,-1)</f>
        <v>21360</v>
      </c>
      <c r="AJ28" s="44">
        <f>ROUND(AJ26+AT26,-1)</f>
        <v>31340</v>
      </c>
      <c r="AK28" s="44">
        <f>ROUND(AK26+AU26,-1)</f>
        <v>31160</v>
      </c>
    </row>
  </sheetData>
  <mergeCells count="16">
    <mergeCell ref="AW3:AY4"/>
    <mergeCell ref="AR4:AU4"/>
    <mergeCell ref="AM4:AP4"/>
    <mergeCell ref="B5:B6"/>
    <mergeCell ref="C5:C6"/>
    <mergeCell ref="G4:Q4"/>
    <mergeCell ref="K5:M5"/>
    <mergeCell ref="O5:Q5"/>
    <mergeCell ref="D5:E5"/>
    <mergeCell ref="G5:I5"/>
    <mergeCell ref="AE4:AG4"/>
    <mergeCell ref="AI4:AK4"/>
    <mergeCell ref="S4:AC4"/>
    <mergeCell ref="S5:U5"/>
    <mergeCell ref="W5:Y5"/>
    <mergeCell ref="AA5:AC5"/>
  </mergeCells>
  <pageMargins left="0.7" right="0.7" top="0.75" bottom="0.75" header="0.3" footer="0.3"/>
  <pageSetup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20</vt:i4>
      </vt:variant>
      <vt:variant>
        <vt:lpstr>Named Ranges</vt:lpstr>
      </vt:variant>
      <vt:variant>
        <vt:i4>2</vt:i4>
      </vt:variant>
    </vt:vector>
  </HeadingPairs>
  <TitlesOfParts>
    <vt:vector size="22" baseType="lpstr">
      <vt:lpstr>Note</vt:lpstr>
      <vt:lpstr>Table3-1</vt:lpstr>
      <vt:lpstr>Table3-2</vt:lpstr>
      <vt:lpstr>Table3-3</vt:lpstr>
      <vt:lpstr>Table3-4</vt:lpstr>
      <vt:lpstr>Table3-5</vt:lpstr>
      <vt:lpstr>Table3-6</vt:lpstr>
      <vt:lpstr>Table3-7</vt:lpstr>
      <vt:lpstr>Table3-8</vt:lpstr>
      <vt:lpstr>Res_Occupancy</vt:lpstr>
      <vt:lpstr>Bldg_Damage</vt:lpstr>
      <vt:lpstr>Bldg_types_A</vt:lpstr>
      <vt:lpstr>Bldg_types_B</vt:lpstr>
      <vt:lpstr>BuildingDamage</vt:lpstr>
      <vt:lpstr>Dmg by Pct</vt:lpstr>
      <vt:lpstr>BuildValues</vt:lpstr>
      <vt:lpstr>Content Loss</vt:lpstr>
      <vt:lpstr>Bld Dmg Occ</vt:lpstr>
      <vt:lpstr>Economy</vt:lpstr>
      <vt:lpstr>Adjustments</vt:lpstr>
      <vt:lpstr>'Table3-6'!_Ref13051046</vt:lpstr>
      <vt:lpstr>'Table3-2'!_Ref35955967</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openpyxl</dc:creator>
  <cp:lastModifiedBy>ALLAN Jonathan * DGMI</cp:lastModifiedBy>
  <dcterms:created xsi:type="dcterms:W3CDTF">2015-06-05T18:17:20Z</dcterms:created>
  <dcterms:modified xsi:type="dcterms:W3CDTF">2024-08-30T16:58:35Z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09b73270-2993-4076-be47-9c78f42a1e84_Enabled">
    <vt:lpwstr>true</vt:lpwstr>
  </property>
  <property fmtid="{D5CDD505-2E9C-101B-9397-08002B2CF9AE}" pid="3" name="MSIP_Label_09b73270-2993-4076-be47-9c78f42a1e84_SetDate">
    <vt:lpwstr>2024-07-19T17:21:12Z</vt:lpwstr>
  </property>
  <property fmtid="{D5CDD505-2E9C-101B-9397-08002B2CF9AE}" pid="4" name="MSIP_Label_09b73270-2993-4076-be47-9c78f42a1e84_Method">
    <vt:lpwstr>Standard</vt:lpwstr>
  </property>
  <property fmtid="{D5CDD505-2E9C-101B-9397-08002B2CF9AE}" pid="5" name="MSIP_Label_09b73270-2993-4076-be47-9c78f42a1e84_Name">
    <vt:lpwstr>Level 1 - Published (Items)</vt:lpwstr>
  </property>
  <property fmtid="{D5CDD505-2E9C-101B-9397-08002B2CF9AE}" pid="6" name="MSIP_Label_09b73270-2993-4076-be47-9c78f42a1e84_SiteId">
    <vt:lpwstr>aa3f6932-fa7c-47b4-a0ce-a598cad161cf</vt:lpwstr>
  </property>
  <property fmtid="{D5CDD505-2E9C-101B-9397-08002B2CF9AE}" pid="7" name="MSIP_Label_09b73270-2993-4076-be47-9c78f42a1e84_ActionId">
    <vt:lpwstr>d390e61e-3909-40d2-b1a2-57330cd13b30</vt:lpwstr>
  </property>
  <property fmtid="{D5CDD505-2E9C-101B-9397-08002B2CF9AE}" pid="8" name="MSIP_Label_09b73270-2993-4076-be47-9c78f42a1e84_ContentBits">
    <vt:lpwstr>0</vt:lpwstr>
  </property>
</Properties>
</file>