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Coos\"/>
    </mc:Choice>
  </mc:AlternateContent>
  <xr:revisionPtr revIDLastSave="0" documentId="13_ncr:1_{DF75A179-6157-4394-BDC6-089B9C32D528}" xr6:coauthVersionLast="47" xr6:coauthVersionMax="47" xr10:uidLastSave="{00000000-0000-0000-0000-000000000000}"/>
  <bookViews>
    <workbookView xWindow="1395" yWindow="2820" windowWidth="33450" windowHeight="15405" tabRatio="837" firstSheet="1" activeTab="8"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5" i="17" l="1"/>
  <c r="Z15" i="17"/>
  <c r="Y15" i="17"/>
  <c r="AA14" i="17"/>
  <c r="Z14" i="17"/>
  <c r="Y14" i="17"/>
  <c r="AA13" i="17"/>
  <c r="Z13" i="17"/>
  <c r="Y13" i="17"/>
  <c r="AA12" i="17"/>
  <c r="Z12" i="17"/>
  <c r="Y12" i="17"/>
  <c r="AA11" i="17"/>
  <c r="Z11" i="17"/>
  <c r="Y11" i="17"/>
  <c r="AA10" i="17"/>
  <c r="Z10" i="17"/>
  <c r="Y10" i="17"/>
  <c r="AA9" i="17"/>
  <c r="Z9" i="17"/>
  <c r="Y9" i="17"/>
  <c r="AA8" i="17"/>
  <c r="Z8" i="17"/>
  <c r="Y8" i="17"/>
  <c r="AA7" i="17"/>
  <c r="Z7" i="17"/>
  <c r="Y7" i="17"/>
  <c r="AY15" i="9"/>
  <c r="AX15" i="9"/>
  <c r="AW15" i="9"/>
  <c r="AY14" i="9"/>
  <c r="AX14" i="9"/>
  <c r="AW14" i="9"/>
  <c r="AY13" i="9"/>
  <c r="AX13" i="9"/>
  <c r="AW13" i="9"/>
  <c r="AW26" i="9" s="1"/>
  <c r="AY12" i="9"/>
  <c r="AY26" i="9" s="1"/>
  <c r="AX12" i="9"/>
  <c r="AX26" i="9" s="1"/>
  <c r="AW12" i="9"/>
  <c r="AY11" i="9"/>
  <c r="AX11" i="9"/>
  <c r="AW11" i="9"/>
  <c r="AY10" i="9"/>
  <c r="AX10" i="9"/>
  <c r="AW10" i="9"/>
  <c r="AY9" i="9"/>
  <c r="AX9" i="9"/>
  <c r="AW9" i="9"/>
  <c r="AY8" i="9"/>
  <c r="AX8" i="9"/>
  <c r="AW8" i="9"/>
  <c r="AY7" i="9"/>
  <c r="AX7" i="9"/>
  <c r="AW7" i="9"/>
  <c r="AK27" i="9"/>
  <c r="AJ27" i="9"/>
  <c r="AI27" i="9"/>
  <c r="AG27" i="9"/>
  <c r="AF27" i="9"/>
  <c r="AE28" i="9"/>
  <c r="AE27" i="9"/>
  <c r="I28" i="18"/>
  <c r="H28" i="18"/>
  <c r="G28" i="18"/>
  <c r="C28" i="18" s="1"/>
  <c r="F28" i="18"/>
  <c r="E28" i="18"/>
  <c r="D28" i="18"/>
  <c r="R26" i="21"/>
  <c r="Q26" i="21"/>
  <c r="P26" i="21"/>
  <c r="N26" i="21"/>
  <c r="M26" i="21"/>
  <c r="L26" i="21"/>
  <c r="J26" i="21"/>
  <c r="I26" i="21"/>
  <c r="H26" i="21"/>
  <c r="F26" i="21"/>
  <c r="E26" i="21"/>
  <c r="D26" i="21"/>
  <c r="C26" i="21"/>
  <c r="V15" i="21"/>
  <c r="U15" i="21"/>
  <c r="T15" i="21"/>
  <c r="V14" i="21"/>
  <c r="U14" i="21"/>
  <c r="T14" i="21"/>
  <c r="V13" i="21"/>
  <c r="U13" i="21"/>
  <c r="T13" i="21"/>
  <c r="V12" i="21"/>
  <c r="U12" i="21"/>
  <c r="T12" i="21"/>
  <c r="V11" i="21"/>
  <c r="U11" i="21"/>
  <c r="T11" i="21"/>
  <c r="V10" i="21"/>
  <c r="U10" i="21"/>
  <c r="T10" i="21"/>
  <c r="V9" i="21"/>
  <c r="U9" i="21"/>
  <c r="T9" i="21"/>
  <c r="V8" i="21"/>
  <c r="U8" i="21"/>
  <c r="T8" i="21"/>
  <c r="V7" i="21"/>
  <c r="V26" i="21" s="1"/>
  <c r="U7" i="21"/>
  <c r="U26" i="21" s="1"/>
  <c r="T7" i="21"/>
  <c r="T26" i="21" s="1"/>
  <c r="AA27" i="17" l="1"/>
  <c r="Z27" i="17"/>
  <c r="Y27" i="17"/>
  <c r="AF28" i="12"/>
  <c r="AE28" i="12"/>
  <c r="AD28" i="12"/>
  <c r="AC28" i="12"/>
  <c r="AB28" i="12"/>
  <c r="Q28" i="12"/>
  <c r="P28" i="12"/>
  <c r="O28" i="12"/>
  <c r="N28" i="12"/>
  <c r="M28" i="12"/>
  <c r="L28" i="12"/>
  <c r="K28" i="12"/>
  <c r="AA28" i="12" s="1"/>
  <c r="AG28" i="12" s="1"/>
  <c r="I28" i="12"/>
  <c r="H28" i="12"/>
  <c r="X28" i="12" s="1"/>
  <c r="G28" i="12"/>
  <c r="W28" i="12" s="1"/>
  <c r="F28" i="12"/>
  <c r="V28" i="12" s="1"/>
  <c r="E28" i="12"/>
  <c r="U28" i="12" s="1"/>
  <c r="D28" i="12"/>
  <c r="T28" i="12" s="1"/>
  <c r="C28" i="12"/>
  <c r="S28" i="12" s="1"/>
  <c r="S27" i="11"/>
  <c r="R27" i="11"/>
  <c r="Q27" i="11"/>
  <c r="P27" i="11"/>
  <c r="J27" i="11" s="1"/>
  <c r="I27" i="11" s="1"/>
  <c r="O27" i="11"/>
  <c r="L27" i="11"/>
  <c r="H27" i="11"/>
  <c r="G27" i="11"/>
  <c r="F27" i="11"/>
  <c r="E27" i="11"/>
  <c r="D27" i="11"/>
  <c r="C27" i="11"/>
  <c r="AC27" i="9"/>
  <c r="Y27" i="9"/>
  <c r="U27" i="9"/>
  <c r="Q27" i="9"/>
  <c r="M27" i="9"/>
  <c r="I27" i="9"/>
  <c r="AU26" i="9"/>
  <c r="AT26" i="9"/>
  <c r="AS26" i="9"/>
  <c r="AR26" i="9"/>
  <c r="AP26" i="9"/>
  <c r="AO26" i="9"/>
  <c r="AN26" i="9"/>
  <c r="AM26" i="9"/>
  <c r="AK26" i="9"/>
  <c r="AK28" i="9" s="1"/>
  <c r="AJ26" i="9"/>
  <c r="AJ28" i="9" s="1"/>
  <c r="AI26" i="9"/>
  <c r="AI28" i="9" s="1"/>
  <c r="AG26" i="9"/>
  <c r="AG28" i="9" s="1"/>
  <c r="AF26" i="9"/>
  <c r="AF28" i="9" s="1"/>
  <c r="AE26" i="9"/>
  <c r="AC26" i="9"/>
  <c r="AB26" i="9"/>
  <c r="AA26" i="9"/>
  <c r="Y26" i="9"/>
  <c r="X26" i="9"/>
  <c r="W26" i="9"/>
  <c r="U26" i="9"/>
  <c r="T26" i="9"/>
  <c r="S26" i="9"/>
  <c r="Q26" i="9"/>
  <c r="P26" i="9"/>
  <c r="O26" i="9"/>
  <c r="M26" i="9"/>
  <c r="L26" i="9"/>
  <c r="K26" i="9"/>
  <c r="I26" i="9"/>
  <c r="H26" i="9"/>
  <c r="G26" i="9"/>
  <c r="E26" i="9"/>
  <c r="D26" i="9"/>
  <c r="C26" i="9"/>
  <c r="M27" i="8"/>
  <c r="L27" i="8"/>
  <c r="K27" i="8"/>
  <c r="N27" i="8" s="1"/>
  <c r="H27" i="8"/>
  <c r="G27" i="8"/>
  <c r="F27" i="8"/>
  <c r="I27" i="8" s="1"/>
  <c r="D27" i="8"/>
  <c r="C27" i="8"/>
  <c r="Y26" i="7"/>
  <c r="Q26" i="7"/>
  <c r="P26" i="7"/>
  <c r="X26" i="7" s="1"/>
  <c r="O26" i="7"/>
  <c r="W26" i="7" s="1"/>
  <c r="M26" i="7"/>
  <c r="U26" i="7" s="1"/>
  <c r="L26" i="7"/>
  <c r="T26" i="7" s="1"/>
  <c r="K26" i="7"/>
  <c r="S26" i="7" s="1"/>
  <c r="I26" i="7"/>
  <c r="H26" i="7"/>
  <c r="G26" i="7"/>
  <c r="E26" i="7"/>
  <c r="D26" i="7"/>
  <c r="C26" i="7"/>
  <c r="AF28" i="4"/>
  <c r="AE28" i="4"/>
  <c r="AD28" i="4"/>
  <c r="Q28" i="4"/>
  <c r="P28" i="4"/>
  <c r="O28" i="4"/>
  <c r="N28" i="4"/>
  <c r="M28" i="4"/>
  <c r="AC28" i="4" s="1"/>
  <c r="L28" i="4"/>
  <c r="AB28" i="4" s="1"/>
  <c r="K28" i="4"/>
  <c r="AA28" i="4" s="1"/>
  <c r="I28" i="4"/>
  <c r="H28" i="4"/>
  <c r="X28" i="4" s="1"/>
  <c r="G28" i="4"/>
  <c r="W28" i="4" s="1"/>
  <c r="F28" i="4"/>
  <c r="V28" i="4" s="1"/>
  <c r="E28" i="4"/>
  <c r="U28" i="4" s="1"/>
  <c r="D28" i="4"/>
  <c r="T28" i="4" s="1"/>
  <c r="C28" i="4"/>
  <c r="S28" i="4" s="1"/>
  <c r="S27" i="3"/>
  <c r="V27" i="3" s="1"/>
  <c r="R27" i="3"/>
  <c r="U27" i="3" s="1"/>
  <c r="Q27" i="3"/>
  <c r="T27" i="3" s="1"/>
  <c r="O27" i="3"/>
  <c r="N27" i="3"/>
  <c r="L27" i="3"/>
  <c r="K27" i="3"/>
  <c r="M27" i="3" s="1"/>
  <c r="J27" i="3"/>
  <c r="E27" i="3"/>
  <c r="H27" i="3" s="1"/>
  <c r="D27" i="3"/>
  <c r="C27" i="3"/>
  <c r="F27" i="3" s="1"/>
  <c r="Q27" i="2"/>
  <c r="P27" i="2"/>
  <c r="O27" i="2"/>
  <c r="M27" i="2"/>
  <c r="L27" i="2"/>
  <c r="K27" i="2"/>
  <c r="I27" i="2"/>
  <c r="I29" i="2" s="1"/>
  <c r="H27" i="2"/>
  <c r="H29" i="2" s="1"/>
  <c r="G27" i="2"/>
  <c r="G29" i="2" s="1"/>
  <c r="E27" i="2"/>
  <c r="X27" i="2" s="1"/>
  <c r="D27" i="2"/>
  <c r="W27" i="2" s="1"/>
  <c r="C27" i="2"/>
  <c r="V27" i="2" s="1"/>
  <c r="Y28" i="12" l="1"/>
  <c r="Y28" i="4"/>
  <c r="AG28" i="4"/>
  <c r="G27" i="3"/>
  <c r="S27" i="2"/>
  <c r="R27" i="2"/>
  <c r="T27" i="2"/>
  <c r="BE27" i="5" l="1"/>
  <c r="BD27" i="5"/>
  <c r="BC27" i="5"/>
  <c r="BA27" i="5"/>
  <c r="AZ27" i="5"/>
  <c r="AY27" i="5"/>
  <c r="AW27" i="5"/>
  <c r="AV27" i="5"/>
  <c r="AU27" i="5"/>
  <c r="AS27" i="5"/>
  <c r="AR27" i="5"/>
  <c r="AQ27" i="5"/>
  <c r="AC27" i="5"/>
  <c r="AO27" i="5" s="1"/>
  <c r="AB27" i="5"/>
  <c r="AN27" i="5" s="1"/>
  <c r="AA27" i="5"/>
  <c r="AM27" i="5" s="1"/>
  <c r="Y27" i="5"/>
  <c r="AG27" i="5" s="1"/>
  <c r="X27" i="5"/>
  <c r="AF27" i="5" s="1"/>
  <c r="W27" i="5"/>
  <c r="AE27" i="5" s="1"/>
  <c r="U27" i="5"/>
  <c r="T27" i="5"/>
  <c r="R27" i="5"/>
  <c r="Q27" i="5"/>
  <c r="P27" i="5"/>
  <c r="N27" i="5"/>
  <c r="AK27" i="5" s="1"/>
  <c r="M27" i="5"/>
  <c r="AJ27" i="5" s="1"/>
  <c r="L27" i="5"/>
  <c r="K27" i="5"/>
  <c r="J27" i="5"/>
  <c r="I27" i="5"/>
  <c r="H27" i="5"/>
  <c r="AI27" i="5" s="1"/>
  <c r="F27" i="5"/>
  <c r="E27" i="5"/>
  <c r="D27" i="5"/>
  <c r="C27" i="5"/>
  <c r="G27" i="17"/>
  <c r="W27" i="17"/>
  <c r="V27" i="17"/>
  <c r="U27" i="17"/>
  <c r="Z27" i="20" l="1"/>
  <c r="Y27" i="20"/>
  <c r="X27" i="20"/>
  <c r="V27" i="20"/>
  <c r="U27" i="20"/>
  <c r="T27" i="20"/>
  <c r="R27" i="20"/>
  <c r="Q27" i="20"/>
  <c r="P27" i="20"/>
  <c r="N27" i="20"/>
  <c r="M27" i="20"/>
  <c r="L27" i="20"/>
  <c r="J27" i="20"/>
  <c r="I27" i="20"/>
  <c r="H27" i="20"/>
  <c r="F27" i="20"/>
  <c r="E27" i="20"/>
  <c r="D27" i="20"/>
  <c r="J27" i="19"/>
  <c r="G27" i="19"/>
  <c r="K27" i="19" s="1"/>
  <c r="F27" i="19"/>
  <c r="E27" i="19"/>
  <c r="I27" i="19" s="1"/>
  <c r="C27" i="19"/>
  <c r="K15" i="19"/>
  <c r="J15" i="19"/>
  <c r="I15" i="19"/>
  <c r="K14" i="19"/>
  <c r="J14" i="19"/>
  <c r="I14" i="19"/>
  <c r="K13" i="19"/>
  <c r="J13" i="19"/>
  <c r="I13" i="19"/>
  <c r="K12" i="19"/>
  <c r="J12" i="19"/>
  <c r="I12" i="19"/>
  <c r="K11" i="19"/>
  <c r="J11" i="19"/>
  <c r="I11" i="19"/>
  <c r="K10" i="19"/>
  <c r="J10" i="19"/>
  <c r="I10" i="19"/>
  <c r="K9" i="19"/>
  <c r="J9" i="19"/>
  <c r="I9" i="19"/>
  <c r="K8" i="19"/>
  <c r="J8" i="19"/>
  <c r="I8" i="19"/>
  <c r="K7" i="19"/>
  <c r="J7" i="19"/>
  <c r="I7" i="19"/>
  <c r="I27" i="18"/>
  <c r="H27" i="18"/>
  <c r="G27" i="18"/>
  <c r="F27" i="18"/>
  <c r="E27" i="18"/>
  <c r="D27" i="18"/>
  <c r="C27" i="18"/>
  <c r="O27" i="17"/>
  <c r="N27" i="17"/>
  <c r="M27" i="17"/>
  <c r="K27" i="17"/>
  <c r="J27" i="17"/>
  <c r="I27" i="17"/>
  <c r="E27" i="17"/>
  <c r="C27" i="17"/>
  <c r="R27" i="17"/>
  <c r="S15" i="17"/>
  <c r="R15" i="17"/>
  <c r="Q15" i="17"/>
  <c r="S14" i="17"/>
  <c r="R14" i="17"/>
  <c r="Q14" i="17"/>
  <c r="S13" i="17"/>
  <c r="R13" i="17"/>
  <c r="Q13" i="17"/>
  <c r="S12" i="17"/>
  <c r="R12" i="17"/>
  <c r="Q12" i="17"/>
  <c r="S11" i="17"/>
  <c r="R11" i="17"/>
  <c r="Q11" i="17"/>
  <c r="S10" i="17"/>
  <c r="R10" i="17"/>
  <c r="Q10" i="17"/>
  <c r="S9" i="17"/>
  <c r="R9" i="17"/>
  <c r="Q9" i="17"/>
  <c r="S8" i="17"/>
  <c r="R8" i="17"/>
  <c r="Q8" i="17"/>
  <c r="S7" i="17"/>
  <c r="S27" i="17" s="1"/>
  <c r="R7" i="17"/>
  <c r="Q7" i="17"/>
  <c r="Q27" i="17" s="1"/>
  <c r="AC27" i="16"/>
  <c r="AB27" i="16"/>
  <c r="AA27" i="16"/>
  <c r="Z27" i="16"/>
  <c r="Y27" i="16"/>
  <c r="X27" i="16"/>
  <c r="W27" i="16"/>
  <c r="U27" i="16"/>
  <c r="T27" i="16"/>
  <c r="S27" i="16"/>
  <c r="R27" i="16"/>
  <c r="P27" i="16"/>
  <c r="O27" i="16"/>
  <c r="N27" i="16"/>
  <c r="M27" i="16"/>
  <c r="K27" i="16"/>
  <c r="J27" i="16"/>
  <c r="I27" i="16"/>
  <c r="H27" i="16"/>
  <c r="F27" i="16"/>
  <c r="E27" i="16"/>
  <c r="D27" i="16"/>
  <c r="C27" i="16"/>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AC16" i="12"/>
  <c r="X16" i="12"/>
  <c r="U16" i="12"/>
  <c r="S16" i="12"/>
  <c r="Q16" i="12"/>
  <c r="AF16" i="12" s="1"/>
  <c r="I16" i="12"/>
  <c r="W16" i="12" s="1"/>
  <c r="AF15" i="12"/>
  <c r="AE15" i="12"/>
  <c r="AD15" i="12"/>
  <c r="AC15" i="12"/>
  <c r="AG15" i="12" s="1"/>
  <c r="AB15" i="12"/>
  <c r="AA15" i="12"/>
  <c r="Q15" i="12"/>
  <c r="I15" i="12"/>
  <c r="X15" i="12" s="1"/>
  <c r="AF14" i="12"/>
  <c r="AD14" i="12"/>
  <c r="AC14" i="12"/>
  <c r="AB14" i="12"/>
  <c r="AA14" i="12"/>
  <c r="X14" i="12"/>
  <c r="V14" i="12"/>
  <c r="U14" i="12"/>
  <c r="T14" i="12"/>
  <c r="S14" i="12"/>
  <c r="Q14" i="12"/>
  <c r="AE14" i="12" s="1"/>
  <c r="I14" i="12"/>
  <c r="W14" i="12" s="1"/>
  <c r="Y14" i="12" s="1"/>
  <c r="AF13" i="12"/>
  <c r="AD13" i="12"/>
  <c r="AB13" i="12"/>
  <c r="AA13" i="12"/>
  <c r="Q13" i="12"/>
  <c r="AE13" i="12" s="1"/>
  <c r="I13" i="12"/>
  <c r="X13" i="12" s="1"/>
  <c r="AC12" i="12"/>
  <c r="X12" i="12"/>
  <c r="U12" i="12"/>
  <c r="S12" i="12"/>
  <c r="Q12" i="12"/>
  <c r="AF12" i="12" s="1"/>
  <c r="I12" i="12"/>
  <c r="W12" i="12" s="1"/>
  <c r="AF11" i="12"/>
  <c r="AE11" i="12"/>
  <c r="AD11" i="12"/>
  <c r="AC11" i="12"/>
  <c r="AG11" i="12" s="1"/>
  <c r="AB11" i="12"/>
  <c r="AA11" i="12"/>
  <c r="Q11" i="12"/>
  <c r="I11" i="12"/>
  <c r="X11" i="12" s="1"/>
  <c r="AF10" i="12"/>
  <c r="AD10" i="12"/>
  <c r="AC10" i="12"/>
  <c r="AB10" i="12"/>
  <c r="AA10" i="12"/>
  <c r="X10" i="12"/>
  <c r="V10" i="12"/>
  <c r="U10" i="12"/>
  <c r="T10" i="12"/>
  <c r="S10" i="12"/>
  <c r="Q10" i="12"/>
  <c r="AE10" i="12" s="1"/>
  <c r="I10" i="12"/>
  <c r="W10" i="12" s="1"/>
  <c r="Y10" i="12" s="1"/>
  <c r="AF9" i="12"/>
  <c r="AD9" i="12"/>
  <c r="AB9" i="12"/>
  <c r="AA9" i="12"/>
  <c r="Q9" i="12"/>
  <c r="AE9" i="12" s="1"/>
  <c r="I9" i="12"/>
  <c r="X9" i="12" s="1"/>
  <c r="AC8" i="12"/>
  <c r="X8" i="12"/>
  <c r="U8" i="12"/>
  <c r="S8" i="12"/>
  <c r="Q8" i="12"/>
  <c r="AF8" i="12" s="1"/>
  <c r="I8" i="12"/>
  <c r="J15" i="11"/>
  <c r="I15" i="11"/>
  <c r="H15" i="11"/>
  <c r="G15" i="11"/>
  <c r="F15" i="11"/>
  <c r="E15" i="11"/>
  <c r="D15" i="11"/>
  <c r="J14" i="11"/>
  <c r="I14" i="11" s="1"/>
  <c r="H14" i="11"/>
  <c r="G14" i="11"/>
  <c r="F14" i="11"/>
  <c r="E14" i="11"/>
  <c r="D14" i="11"/>
  <c r="J13" i="11"/>
  <c r="H13" i="11"/>
  <c r="I13" i="11" s="1"/>
  <c r="G13" i="11"/>
  <c r="F13" i="11"/>
  <c r="E13" i="11"/>
  <c r="D13" i="11"/>
  <c r="J12" i="11"/>
  <c r="I12" i="11"/>
  <c r="H12" i="11"/>
  <c r="G12" i="11"/>
  <c r="F12" i="11"/>
  <c r="E12" i="11"/>
  <c r="D12" i="11"/>
  <c r="J11" i="11"/>
  <c r="H11" i="11"/>
  <c r="I11" i="11" s="1"/>
  <c r="G11" i="11"/>
  <c r="F11" i="11"/>
  <c r="E11" i="11"/>
  <c r="D11" i="11"/>
  <c r="J10" i="11"/>
  <c r="I10" i="11"/>
  <c r="H10" i="11"/>
  <c r="G10" i="11"/>
  <c r="F10" i="11"/>
  <c r="E10" i="11"/>
  <c r="D10" i="11"/>
  <c r="J9" i="11"/>
  <c r="I9" i="11" s="1"/>
  <c r="H9" i="11"/>
  <c r="G9" i="11"/>
  <c r="F9" i="11"/>
  <c r="E9" i="11"/>
  <c r="D9" i="11"/>
  <c r="J8" i="11"/>
  <c r="I8" i="11" s="1"/>
  <c r="H8" i="11"/>
  <c r="G8" i="11"/>
  <c r="F8" i="11"/>
  <c r="E8" i="11"/>
  <c r="D8" i="11"/>
  <c r="J7" i="11"/>
  <c r="I7" i="11"/>
  <c r="H7" i="1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G15" i="9"/>
  <c r="AK15" i="9" s="1"/>
  <c r="AF15" i="9"/>
  <c r="AJ15" i="9" s="1"/>
  <c r="AE15" i="9"/>
  <c r="AI15" i="9" s="1"/>
  <c r="AC15" i="9"/>
  <c r="Y15" i="9"/>
  <c r="U15" i="9"/>
  <c r="Q15" i="9"/>
  <c r="M15" i="9"/>
  <c r="I15" i="9"/>
  <c r="AK14" i="9"/>
  <c r="AJ14" i="9"/>
  <c r="AI14" i="9"/>
  <c r="AG14" i="9"/>
  <c r="AF14" i="9"/>
  <c r="AE14" i="9"/>
  <c r="AC14" i="9"/>
  <c r="Y14" i="9"/>
  <c r="U14" i="9"/>
  <c r="Q14" i="9"/>
  <c r="M14" i="9"/>
  <c r="I14" i="9"/>
  <c r="AI13" i="9"/>
  <c r="AG13" i="9"/>
  <c r="AK13" i="9" s="1"/>
  <c r="AF13" i="9"/>
  <c r="AJ13" i="9" s="1"/>
  <c r="AE13" i="9"/>
  <c r="AC13" i="9"/>
  <c r="Y13" i="9"/>
  <c r="U13" i="9"/>
  <c r="Q13" i="9"/>
  <c r="M13" i="9"/>
  <c r="I13" i="9"/>
  <c r="AK12" i="9"/>
  <c r="AJ12" i="9"/>
  <c r="AG12" i="9"/>
  <c r="AF12" i="9"/>
  <c r="AE12" i="9"/>
  <c r="AI12" i="9" s="1"/>
  <c r="AC12" i="9"/>
  <c r="Y12" i="9"/>
  <c r="U12" i="9"/>
  <c r="Q12" i="9"/>
  <c r="M12" i="9"/>
  <c r="I12" i="9"/>
  <c r="AK11" i="9"/>
  <c r="AI11" i="9"/>
  <c r="AG11" i="9"/>
  <c r="AF11" i="9"/>
  <c r="AJ11" i="9" s="1"/>
  <c r="AE11" i="9"/>
  <c r="AC11" i="9"/>
  <c r="Y11" i="9"/>
  <c r="U11" i="9"/>
  <c r="Q11" i="9"/>
  <c r="M11" i="9"/>
  <c r="I11" i="9"/>
  <c r="AK10" i="9"/>
  <c r="AJ10" i="9"/>
  <c r="AG10" i="9"/>
  <c r="AF10" i="9"/>
  <c r="AE10" i="9"/>
  <c r="AI10" i="9" s="1"/>
  <c r="AC10" i="9"/>
  <c r="Y10" i="9"/>
  <c r="U10" i="9"/>
  <c r="Q10" i="9"/>
  <c r="M10" i="9"/>
  <c r="I10" i="9"/>
  <c r="AG9" i="9"/>
  <c r="AK9" i="9" s="1"/>
  <c r="AF9" i="9"/>
  <c r="AJ9" i="9" s="1"/>
  <c r="AE9" i="9"/>
  <c r="AI9" i="9" s="1"/>
  <c r="AC9" i="9"/>
  <c r="Y9" i="9"/>
  <c r="U9" i="9"/>
  <c r="Q9" i="9"/>
  <c r="M9" i="9"/>
  <c r="I9" i="9"/>
  <c r="AI8" i="9"/>
  <c r="AG8" i="9"/>
  <c r="AK8" i="9" s="1"/>
  <c r="AF8" i="9"/>
  <c r="AJ8" i="9" s="1"/>
  <c r="AE8" i="9"/>
  <c r="AC8" i="9"/>
  <c r="Y8" i="9"/>
  <c r="U8" i="9"/>
  <c r="Q8" i="9"/>
  <c r="M8" i="9"/>
  <c r="I8" i="9"/>
  <c r="AK7" i="9"/>
  <c r="AJ7" i="9"/>
  <c r="AG7" i="9"/>
  <c r="AF7" i="9"/>
  <c r="AE7" i="9"/>
  <c r="AI7" i="9" s="1"/>
  <c r="AC7" i="9"/>
  <c r="Y7" i="9"/>
  <c r="U7" i="9"/>
  <c r="Q7" i="9"/>
  <c r="M7" i="9"/>
  <c r="I7" i="9"/>
  <c r="N15" i="8"/>
  <c r="I15" i="8"/>
  <c r="N14" i="8"/>
  <c r="I14" i="8"/>
  <c r="N13" i="8"/>
  <c r="I13" i="8"/>
  <c r="N12" i="8"/>
  <c r="I12" i="8"/>
  <c r="N11" i="8"/>
  <c r="I11" i="8"/>
  <c r="N10" i="8"/>
  <c r="I10" i="8"/>
  <c r="N9" i="8"/>
  <c r="I9" i="8"/>
  <c r="N8" i="8"/>
  <c r="I8" i="8"/>
  <c r="N7" i="8"/>
  <c r="I7" i="8"/>
  <c r="Y15" i="7"/>
  <c r="X15" i="7"/>
  <c r="W15" i="7"/>
  <c r="U15" i="7"/>
  <c r="T15" i="7"/>
  <c r="S15" i="7"/>
  <c r="Y14" i="7"/>
  <c r="X14" i="7"/>
  <c r="W14" i="7"/>
  <c r="U14" i="7"/>
  <c r="T14" i="7"/>
  <c r="S14" i="7"/>
  <c r="Y13" i="7"/>
  <c r="X13" i="7"/>
  <c r="W13" i="7"/>
  <c r="U13" i="7"/>
  <c r="T13" i="7"/>
  <c r="S13" i="7"/>
  <c r="Y12" i="7"/>
  <c r="X12" i="7"/>
  <c r="W12" i="7"/>
  <c r="U12" i="7"/>
  <c r="T12" i="7"/>
  <c r="S12" i="7"/>
  <c r="Y11" i="7"/>
  <c r="X11" i="7"/>
  <c r="W11" i="7"/>
  <c r="U11" i="7"/>
  <c r="T11" i="7"/>
  <c r="S11" i="7"/>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15" i="6"/>
  <c r="Q15" i="6"/>
  <c r="P15" i="6"/>
  <c r="O15" i="6"/>
  <c r="R14" i="6"/>
  <c r="Q14" i="6"/>
  <c r="P14" i="6"/>
  <c r="O14" i="6"/>
  <c r="R13" i="6"/>
  <c r="Q13" i="6"/>
  <c r="P13" i="6"/>
  <c r="O13" i="6"/>
  <c r="R12" i="6"/>
  <c r="Q12" i="6"/>
  <c r="P12" i="6"/>
  <c r="O12" i="6"/>
  <c r="R11" i="6"/>
  <c r="Q11" i="6"/>
  <c r="P11" i="6"/>
  <c r="O11" i="6"/>
  <c r="O27" i="6" s="1"/>
  <c r="R10" i="6"/>
  <c r="Q10" i="6"/>
  <c r="P10" i="6"/>
  <c r="O10" i="6"/>
  <c r="R9" i="6"/>
  <c r="Q9" i="6"/>
  <c r="P9" i="6"/>
  <c r="O9" i="6"/>
  <c r="R8" i="6"/>
  <c r="Q8" i="6"/>
  <c r="P8" i="6"/>
  <c r="O8" i="6"/>
  <c r="R7" i="6"/>
  <c r="R27" i="6" s="1"/>
  <c r="Q7" i="6"/>
  <c r="Q27" i="6" s="1"/>
  <c r="P7" i="6"/>
  <c r="P27" i="6" s="1"/>
  <c r="O7" i="6"/>
  <c r="BE15" i="5"/>
  <c r="BD15" i="5"/>
  <c r="BC15" i="5"/>
  <c r="AS15" i="5"/>
  <c r="AR15" i="5"/>
  <c r="AQ15" i="5"/>
  <c r="AO15" i="5"/>
  <c r="AN15" i="5"/>
  <c r="AM15" i="5"/>
  <c r="AK15" i="5"/>
  <c r="AJ15" i="5"/>
  <c r="AI15" i="5"/>
  <c r="AG15" i="5"/>
  <c r="AF15" i="5"/>
  <c r="AE15" i="5"/>
  <c r="U15" i="5"/>
  <c r="BE14" i="5"/>
  <c r="BD14" i="5"/>
  <c r="BC14" i="5"/>
  <c r="AS14" i="5"/>
  <c r="AR14" i="5"/>
  <c r="AQ14" i="5"/>
  <c r="AO14" i="5"/>
  <c r="AN14" i="5"/>
  <c r="AM14" i="5"/>
  <c r="AK14" i="5"/>
  <c r="AJ14" i="5"/>
  <c r="AI14" i="5"/>
  <c r="AG14" i="5"/>
  <c r="AF14" i="5"/>
  <c r="AE14" i="5"/>
  <c r="U14" i="5"/>
  <c r="BE13" i="5"/>
  <c r="BD13" i="5"/>
  <c r="BC13" i="5"/>
  <c r="AS13" i="5"/>
  <c r="AR13" i="5"/>
  <c r="AQ13" i="5"/>
  <c r="AO13" i="5"/>
  <c r="AN13" i="5"/>
  <c r="AM13" i="5"/>
  <c r="AK13" i="5"/>
  <c r="AJ13" i="5"/>
  <c r="AI13" i="5"/>
  <c r="AG13" i="5"/>
  <c r="AF13" i="5"/>
  <c r="AE13" i="5"/>
  <c r="U13" i="5"/>
  <c r="BE12" i="5"/>
  <c r="BD12" i="5"/>
  <c r="BC12" i="5"/>
  <c r="AS12" i="5"/>
  <c r="AR12" i="5"/>
  <c r="AQ12" i="5"/>
  <c r="AO12" i="5"/>
  <c r="AN12" i="5"/>
  <c r="AM12" i="5"/>
  <c r="AK12" i="5"/>
  <c r="AJ12" i="5"/>
  <c r="AI12" i="5"/>
  <c r="AG12" i="5"/>
  <c r="AF12" i="5"/>
  <c r="AE12" i="5"/>
  <c r="U12" i="5"/>
  <c r="BE11" i="5"/>
  <c r="BD11" i="5"/>
  <c r="BC11" i="5"/>
  <c r="AS11" i="5"/>
  <c r="AR11" i="5"/>
  <c r="AQ11" i="5"/>
  <c r="AO11" i="5"/>
  <c r="AN11" i="5"/>
  <c r="AM11" i="5"/>
  <c r="AK11" i="5"/>
  <c r="AJ11" i="5"/>
  <c r="AI11" i="5"/>
  <c r="AG11" i="5"/>
  <c r="AF11" i="5"/>
  <c r="AE11" i="5"/>
  <c r="U11" i="5"/>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AF16" i="4"/>
  <c r="AE16" i="4"/>
  <c r="AD16" i="4"/>
  <c r="AC16" i="4"/>
  <c r="AB16" i="4"/>
  <c r="AA16" i="4"/>
  <c r="AG16" i="4" s="1"/>
  <c r="X16" i="4"/>
  <c r="Q16" i="4"/>
  <c r="I16" i="4"/>
  <c r="W16" i="4" s="1"/>
  <c r="AB15" i="4"/>
  <c r="AA15" i="4"/>
  <c r="X15" i="4"/>
  <c r="S15" i="4"/>
  <c r="Q15" i="4"/>
  <c r="AE15" i="4" s="1"/>
  <c r="I15" i="4"/>
  <c r="W15" i="4" s="1"/>
  <c r="AF14" i="4"/>
  <c r="AE14" i="4"/>
  <c r="AD14" i="4"/>
  <c r="AC14" i="4"/>
  <c r="AB14" i="4"/>
  <c r="AA14" i="4"/>
  <c r="AG14" i="4" s="1"/>
  <c r="X14" i="4"/>
  <c r="W14" i="4"/>
  <c r="V14" i="4"/>
  <c r="U14" i="4"/>
  <c r="Q14" i="4"/>
  <c r="I14" i="4"/>
  <c r="T14" i="4" s="1"/>
  <c r="AF13" i="4"/>
  <c r="AD13" i="4"/>
  <c r="AC13" i="4"/>
  <c r="AB13" i="4"/>
  <c r="AA13" i="4"/>
  <c r="AG13" i="4" s="1"/>
  <c r="W13" i="4"/>
  <c r="Q13" i="4"/>
  <c r="AE13" i="4" s="1"/>
  <c r="I13" i="4"/>
  <c r="X13" i="4" s="1"/>
  <c r="AF12" i="4"/>
  <c r="AE12" i="4"/>
  <c r="AD12" i="4"/>
  <c r="AC12" i="4"/>
  <c r="AB12" i="4"/>
  <c r="AA12" i="4"/>
  <c r="AG12" i="4" s="1"/>
  <c r="X12" i="4"/>
  <c r="Q12" i="4"/>
  <c r="I12" i="4"/>
  <c r="W12" i="4" s="1"/>
  <c r="AE11" i="4"/>
  <c r="AB11" i="4"/>
  <c r="AA11" i="4"/>
  <c r="X11" i="4"/>
  <c r="S11" i="4"/>
  <c r="Q11" i="4"/>
  <c r="AF11" i="4" s="1"/>
  <c r="I11" i="4"/>
  <c r="W11" i="4" s="1"/>
  <c r="AF10" i="4"/>
  <c r="AE10" i="4"/>
  <c r="AD10" i="4"/>
  <c r="AC10" i="4"/>
  <c r="AB10" i="4"/>
  <c r="AA10" i="4"/>
  <c r="AG10" i="4" s="1"/>
  <c r="X10" i="4"/>
  <c r="W10" i="4"/>
  <c r="V10" i="4"/>
  <c r="U10" i="4"/>
  <c r="Q10" i="4"/>
  <c r="I10" i="4"/>
  <c r="T10" i="4" s="1"/>
  <c r="AF9" i="4"/>
  <c r="AD9" i="4"/>
  <c r="AC9" i="4"/>
  <c r="AB9" i="4"/>
  <c r="AA9" i="4"/>
  <c r="AG9" i="4" s="1"/>
  <c r="W9" i="4"/>
  <c r="Q9" i="4"/>
  <c r="AE9" i="4" s="1"/>
  <c r="I9" i="4"/>
  <c r="X9" i="4" s="1"/>
  <c r="AF8" i="4"/>
  <c r="AE8" i="4"/>
  <c r="AD8" i="4"/>
  <c r="AC8" i="4"/>
  <c r="AB8" i="4"/>
  <c r="AA8" i="4"/>
  <c r="X8" i="4"/>
  <c r="Q8" i="4"/>
  <c r="I8" i="4"/>
  <c r="V15" i="3"/>
  <c r="U15" i="3"/>
  <c r="T15" i="3"/>
  <c r="O15" i="3"/>
  <c r="N15" i="3"/>
  <c r="M15" i="3"/>
  <c r="H15" i="3"/>
  <c r="G15" i="3"/>
  <c r="F15" i="3"/>
  <c r="V14" i="3"/>
  <c r="U14" i="3"/>
  <c r="T14" i="3"/>
  <c r="O14" i="3"/>
  <c r="N14" i="3"/>
  <c r="M14" i="3"/>
  <c r="H14" i="3"/>
  <c r="G14" i="3"/>
  <c r="F14" i="3"/>
  <c r="V13" i="3"/>
  <c r="U13" i="3"/>
  <c r="T13" i="3"/>
  <c r="O13" i="3"/>
  <c r="N13" i="3"/>
  <c r="M13" i="3"/>
  <c r="H13" i="3"/>
  <c r="G13" i="3"/>
  <c r="F13" i="3"/>
  <c r="V12" i="3"/>
  <c r="U12" i="3"/>
  <c r="T12" i="3"/>
  <c r="O12" i="3"/>
  <c r="N12" i="3"/>
  <c r="M12" i="3"/>
  <c r="H12" i="3"/>
  <c r="G12" i="3"/>
  <c r="F12" i="3"/>
  <c r="V11" i="3"/>
  <c r="U11" i="3"/>
  <c r="T11" i="3"/>
  <c r="O11" i="3"/>
  <c r="N11" i="3"/>
  <c r="M11" i="3"/>
  <c r="H11" i="3"/>
  <c r="G11" i="3"/>
  <c r="F11" i="3"/>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X15" i="2"/>
  <c r="W15" i="2"/>
  <c r="V15" i="2"/>
  <c r="T15" i="2"/>
  <c r="S15" i="2"/>
  <c r="R15" i="2"/>
  <c r="M15" i="2"/>
  <c r="L15" i="2"/>
  <c r="K15" i="2"/>
  <c r="X14" i="2"/>
  <c r="W14" i="2"/>
  <c r="V14" i="2"/>
  <c r="T14" i="2"/>
  <c r="S14" i="2"/>
  <c r="R14" i="2"/>
  <c r="M14" i="2"/>
  <c r="L14" i="2"/>
  <c r="K14" i="2"/>
  <c r="X13" i="2"/>
  <c r="W13" i="2"/>
  <c r="V13" i="2"/>
  <c r="T13" i="2"/>
  <c r="S13" i="2"/>
  <c r="R13" i="2"/>
  <c r="M13" i="2"/>
  <c r="L13" i="2"/>
  <c r="K13" i="2"/>
  <c r="X12" i="2"/>
  <c r="W12" i="2"/>
  <c r="V12" i="2"/>
  <c r="T12" i="2"/>
  <c r="S12" i="2"/>
  <c r="R12" i="2"/>
  <c r="M12" i="2"/>
  <c r="L12" i="2"/>
  <c r="K12" i="2"/>
  <c r="X11" i="2"/>
  <c r="W11" i="2"/>
  <c r="V11" i="2"/>
  <c r="T11" i="2"/>
  <c r="S11" i="2"/>
  <c r="R11" i="2"/>
  <c r="M11" i="2"/>
  <c r="L11" i="2"/>
  <c r="K11" i="2"/>
  <c r="X10" i="2"/>
  <c r="W10" i="2"/>
  <c r="V10" i="2"/>
  <c r="T10" i="2"/>
  <c r="S10" i="2"/>
  <c r="R10" i="2"/>
  <c r="M10" i="2"/>
  <c r="L10" i="2"/>
  <c r="K10" i="2"/>
  <c r="X9" i="2"/>
  <c r="W9" i="2"/>
  <c r="V9" i="2"/>
  <c r="T9" i="2"/>
  <c r="S9" i="2"/>
  <c r="R9" i="2"/>
  <c r="M9" i="2"/>
  <c r="L9" i="2"/>
  <c r="K9" i="2"/>
  <c r="X8" i="2"/>
  <c r="W8" i="2"/>
  <c r="V8" i="2"/>
  <c r="T8" i="2"/>
  <c r="S8" i="2"/>
  <c r="R8" i="2"/>
  <c r="M8" i="2"/>
  <c r="L8" i="2"/>
  <c r="K8" i="2"/>
  <c r="X7" i="2"/>
  <c r="W7" i="2"/>
  <c r="V7" i="2"/>
  <c r="T7" i="2"/>
  <c r="S7" i="2"/>
  <c r="R7" i="2"/>
  <c r="M7" i="2"/>
  <c r="L7" i="2"/>
  <c r="K7" i="2"/>
  <c r="AG10" i="12" l="1"/>
  <c r="AG14" i="12"/>
  <c r="AG8" i="4"/>
  <c r="S9" i="4"/>
  <c r="S13" i="4"/>
  <c r="T8" i="12"/>
  <c r="T12" i="12"/>
  <c r="Y12" i="12" s="1"/>
  <c r="T16" i="12"/>
  <c r="Y16" i="12" s="1"/>
  <c r="T9" i="4"/>
  <c r="T13" i="4"/>
  <c r="V8" i="12"/>
  <c r="V12" i="12"/>
  <c r="V16" i="12"/>
  <c r="U9" i="4"/>
  <c r="U13" i="4"/>
  <c r="V9" i="4"/>
  <c r="V13" i="4"/>
  <c r="W8" i="12"/>
  <c r="AA8" i="12"/>
  <c r="AA12" i="12"/>
  <c r="AA16" i="12"/>
  <c r="AB8" i="12"/>
  <c r="AB12" i="12"/>
  <c r="AB16" i="12"/>
  <c r="AD8" i="12"/>
  <c r="AD12" i="12"/>
  <c r="AD16" i="12"/>
  <c r="AE8" i="12"/>
  <c r="AE12" i="12"/>
  <c r="AE16" i="12"/>
  <c r="S9" i="12"/>
  <c r="S13" i="12"/>
  <c r="S10" i="4"/>
  <c r="Y10" i="4" s="1"/>
  <c r="S14" i="4"/>
  <c r="Y14" i="4" s="1"/>
  <c r="T9" i="12"/>
  <c r="T13" i="12"/>
  <c r="U9" i="12"/>
  <c r="U13" i="12"/>
  <c r="V9" i="12"/>
  <c r="V13" i="12"/>
  <c r="W9" i="12"/>
  <c r="W13" i="12"/>
  <c r="AC9" i="12"/>
  <c r="AG9" i="12" s="1"/>
  <c r="AC13" i="12"/>
  <c r="AG13" i="12" s="1"/>
  <c r="T11" i="4"/>
  <c r="Y11" i="4" s="1"/>
  <c r="T15" i="4"/>
  <c r="Y15" i="4" s="1"/>
  <c r="U11" i="4"/>
  <c r="U15" i="4"/>
  <c r="V11" i="4"/>
  <c r="V15" i="4"/>
  <c r="AC11" i="4"/>
  <c r="AG11" i="4" s="1"/>
  <c r="AC15" i="4"/>
  <c r="AD11" i="4"/>
  <c r="AD15" i="4"/>
  <c r="AG15" i="4" s="1"/>
  <c r="AF15" i="4"/>
  <c r="S11" i="12"/>
  <c r="S15" i="12"/>
  <c r="T11" i="12"/>
  <c r="T15" i="12"/>
  <c r="S8" i="4"/>
  <c r="S12" i="4"/>
  <c r="S16" i="4"/>
  <c r="T8" i="4"/>
  <c r="T12" i="4"/>
  <c r="T16" i="4"/>
  <c r="U11" i="12"/>
  <c r="U15" i="12"/>
  <c r="U8" i="4"/>
  <c r="U12" i="4"/>
  <c r="U16" i="4"/>
  <c r="V11" i="12"/>
  <c r="V15" i="12"/>
  <c r="V8" i="4"/>
  <c r="V12" i="4"/>
  <c r="V16" i="4"/>
  <c r="W11" i="12"/>
  <c r="W15" i="12"/>
  <c r="W8" i="4"/>
  <c r="Y12" i="4" l="1"/>
  <c r="Y8" i="4"/>
  <c r="Y13" i="4"/>
  <c r="Y9" i="4"/>
  <c r="Y15" i="12"/>
  <c r="Y11" i="12"/>
  <c r="Y13" i="12"/>
  <c r="Y9" i="12"/>
  <c r="Y16" i="4"/>
  <c r="AG16" i="12"/>
  <c r="AG12" i="12"/>
  <c r="AG8" i="12"/>
  <c r="Y8" i="12"/>
</calcChain>
</file>

<file path=xl/sharedStrings.xml><?xml version="1.0" encoding="utf-8"?>
<sst xmlns="http://schemas.openxmlformats.org/spreadsheetml/2006/main" count="751" uniqueCount="200">
  <si>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</si>
  <si>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</si>
  <si>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</si>
  <si>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</si>
  <si>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</si>
  <si>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</si>
  <si>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</si>
  <si>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</si>
  <si>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</si>
  <si>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</si>
  <si>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</si>
  <si>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</si>
  <si>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</si>
  <si>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</si>
  <si>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</si>
  <si>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</si>
  <si>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</si>
  <si>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</si>
  <si>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Lakeside</t>
  </si>
  <si>
    <t>Coos Bay</t>
  </si>
  <si>
    <t>North Bend</t>
  </si>
  <si>
    <t>Barview</t>
  </si>
  <si>
    <t>Charleston</t>
  </si>
  <si>
    <t>Sunset Bay State Park</t>
  </si>
  <si>
    <t>Bullards Beach State Park</t>
  </si>
  <si>
    <t>Bandon</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</si>
  <si>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</si>
  <si>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</si>
  <si>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</si>
  <si>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</si>
  <si>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</si>
  <si>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</si>
  <si>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</si>
  <si>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</si>
  <si>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</si>
  <si>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</si>
  <si>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</si>
  <si>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</si>
  <si>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</si>
  <si>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</si>
  <si>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</si>
  <si>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</si>
  <si>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</si>
  <si>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</si>
  <si>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</si>
  <si>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</si>
  <si>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</si>
  <si>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</si>
  <si>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</si>
  <si>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</si>
  <si>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</si>
  <si>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</si>
  <si>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</si>
  <si>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</si>
  <si>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</si>
  <si>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</si>
  <si>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</si>
  <si>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</si>
  <si>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</si>
  <si>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</si>
  <si>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</si>
  <si>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</si>
  <si>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</si>
  <si>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</si>
  <si>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</si>
  <si>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</si>
  <si>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</si>
  <si>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</si>
  <si>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</si>
  <si>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</si>
  <si>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</si>
  <si>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</si>
  <si>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</si>
  <si>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</si>
  <si>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</si>
  <si>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</si>
  <si>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</si>
  <si>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</si>
  <si>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</si>
  <si>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</si>
  <si>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</si>
  <si>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</si>
  <si>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</si>
  <si>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</si>
  <si>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</si>
  <si>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</si>
  <si>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</si>
  <si>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</si>
  <si>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</si>
  <si>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</si>
  <si>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</si>
  <si>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</si>
  <si>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</si>
  <si>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</si>
  <si>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</si>
  <si>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</si>
  <si>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</si>
  <si>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</si>
  <si>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</si>
  <si>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</si>
  <si>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</si>
  <si>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</si>
  <si>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</si>
  <si>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</si>
  <si>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</si>
  <si>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</si>
  <si>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</si>
  <si>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</si>
  <si>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</si>
  <si>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</si>
  <si>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</si>
  <si>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</si>
  <si>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</si>
  <si>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</si>
  <si>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</si>
  <si>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</si>
  <si>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</si>
  <si>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</si>
  <si>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</si>
  <si>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</si>
  <si>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</si>
  <si>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</si>
  <si>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</si>
  <si>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</si>
  <si>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</si>
  <si>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</si>
  <si>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</si>
  <si>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</si>
  <si>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</si>
  <si>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</si>
  <si>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</si>
  <si>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</si>
  <si>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</si>
  <si>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</si>
  <si>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</si>
  <si>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</si>
  <si>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</si>
  <si>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</si>
  <si>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</si>
  <si>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</si>
  <si>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</si>
  <si>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</si>
  <si>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</si>
  <si>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</si>
  <si>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</si>
  <si>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</si>
  <si>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</si>
  <si>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</si>
  <si>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</si>
  <si>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</si>
  <si>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</si>
  <si>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</si>
  <si>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</si>
  <si>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</si>
  <si>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</si>
  <si>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</si>
  <si>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</si>
  <si>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</si>
  <si>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</si>
  <si>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</si>
  <si>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</si>
  <si>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</si>
  <si>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</si>
  <si>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</si>
  <si>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</si>
  <si>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</si>
  <si>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</si>
  <si>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</si>
  <si>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</si>
  <si>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</si>
  <si>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</si>
  <si>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</si>
  <si>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</si>
  <si>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</si>
  <si>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</si>
  <si>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</si>
  <si>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</si>
  <si>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</si>
  <si>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</si>
  <si>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</si>
  <si>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</si>
  <si>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</si>
  <si>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</si>
  <si>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</si>
  <si>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</si>
  <si>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</si>
  <si>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</si>
  <si>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</si>
  <si>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</si>
  <si>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</si>
  <si>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</si>
  <si>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</si>
  <si>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</si>
  <si>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</si>
  <si>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</si>
  <si>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</si>
  <si>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</si>
  <si>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</si>
  <si>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Displaced Totals</t>
  </si>
  <si>
    <t>Total Losses ($Million) - Buildings (Table 3-4) + Total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</si>
</sst>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19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2" fillId="0" borderId="0" xfId="0" applyNumberFormat="1" applyFont="1" applyAlignment="1">
      <alignment horizontal="left" vertical="center"/>
    </xf>
    <xf numFmtId="9" fontId="3" fillId="0" borderId="0" xfId="0" applyNumberFormat="1" applyFont="1"/>
    <xf numFmtId="9" fontId="2" fillId="0" borderId="1" xfId="0" applyNumberFormat="1" applyFont="1" applyBorder="1" applyAlignment="1">
      <alignment horizontal="right" vertical="center" wrapText="1"/>
    </xf>
    <xf numFmtId="9" fontId="2" fillId="0" borderId="1" xfId="0" applyNumberFormat="1" applyFont="1" applyBorder="1" applyAlignment="1">
      <alignment horizontal="center"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3" fontId="4" fillId="0" borderId="0" xfId="0" applyNumberFormat="1" applyFont="1" applyAlignment="1">
      <alignment horizontal="right" vertical="center"/>
    </xf>
    <xf numFmtId="3" fontId="0" fillId="0" borderId="0" xfId="0" applyNumberFormat="1" applyAlignment="1">
      <alignment horizontal="right"/>
    </xf>
    <xf numFmtId="2" fontId="0" fillId="0" borderId="0" xfId="0" applyNumberFormat="1"/>
    <xf numFmtId="9" fontId="9" fillId="0" borderId="3" xfId="1" applyBorder="1"/>
    <xf numFmtId="4" fontId="0" fillId="0" borderId="3" xfId="0" applyNumberFormat="1" applyBorder="1"/>
    <xf numFmtId="0" fontId="0" fillId="0" borderId="0" xfId="0" applyAlignment="1">
      <alignment horizontal="right"/>
    </xf>
    <xf numFmtId="9" fontId="3" fillId="0" borderId="0" xfId="1" applyFont="1" applyAlignment="1">
      <alignment horizontal="right"/>
    </xf>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9" fontId="9" fillId="0" borderId="0" xfId="1"/>
    <xf numFmtId="9" fontId="3" fillId="0" borderId="3" xfId="0" applyNumberFormat="1" applyFont="1" applyBorder="1" applyAlignment="1">
      <alignment horizontal="center"/>
    </xf>
    <xf numFmtId="9" fontId="3" fillId="0" borderId="0" xfId="0" applyNumberFormat="1" applyFont="1" applyAlignment="1">
      <alignment horizontal="right"/>
    </xf>
    <xf numFmtId="0" fontId="7" fillId="0" borderId="3" xfId="0" applyFont="1" applyBorder="1" applyAlignment="1">
      <alignment horizontal="center" vertical="center"/>
    </xf>
    <xf numFmtId="0" fontId="0" fillId="0" borderId="3" xfId="0" applyBorder="1"/>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0" fillId="0" borderId="2" xfId="0" applyBorder="1"/>
    <xf numFmtId="0" fontId="7"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1" fillId="0" borderId="5" xfId="0" applyFont="1" applyBorder="1" applyAlignment="1">
      <alignment horizontal="center" vertical="center" wrapText="1"/>
    </xf>
    <xf numFmtId="0" fontId="0" fillId="0" borderId="5" xfId="0" applyBorder="1"/>
    <xf numFmtId="0" fontId="1" fillId="5"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left" vertical="center" wrapText="1"/>
    </xf>
    <xf numFmtId="0" fontId="19" fillId="0" borderId="3" xfId="0" applyFont="1" applyBorder="1" applyAlignment="1">
      <alignment horizontal="center" vertical="center" wrapText="1"/>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5" fillId="0" borderId="5" xfId="0" applyFont="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6"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115</v>
      </c>
    </row>
    <row r="3" spans="2:7" ht="15.75" customHeight="1" thickBot="1" x14ac:dyDescent="0.3"/>
    <row r="4" spans="2:7" x14ac:dyDescent="0.25">
      <c r="B4" s="149" t="s">
        <v>116</v>
      </c>
      <c r="C4" s="142" t="s">
        <v>117</v>
      </c>
      <c r="D4" s="142" t="s">
        <v>118</v>
      </c>
      <c r="E4" s="142" t="s">
        <v>95</v>
      </c>
      <c r="F4" s="142" t="s">
        <v>119</v>
      </c>
      <c r="G4" s="142" t="s">
        <v>120</v>
      </c>
    </row>
    <row r="5" spans="2:7" ht="61.5" customHeight="1" thickBot="1" x14ac:dyDescent="0.3">
      <c r="B5" s="143"/>
      <c r="C5" s="143"/>
      <c r="D5" s="143"/>
      <c r="E5" s="143"/>
      <c r="F5" s="143"/>
      <c r="G5" s="143"/>
    </row>
    <row r="6" spans="2:7" x14ac:dyDescent="0.25">
      <c r="B6" s="2" t="s">
        <v>18</v>
      </c>
      <c r="C6" s="3">
        <v>48</v>
      </c>
      <c r="D6" s="3">
        <v>48</v>
      </c>
      <c r="E6" s="3">
        <v>84.241787200000005</v>
      </c>
      <c r="F6" s="3">
        <v>30.413322099999998</v>
      </c>
      <c r="G6" s="19">
        <f t="shared" ref="G6:G25" si="0">IFERROR(D6/C6, "")</f>
        <v>1</v>
      </c>
    </row>
    <row r="7" spans="2:7" x14ac:dyDescent="0.25">
      <c r="B7" s="2" t="s">
        <v>19</v>
      </c>
      <c r="C7" s="3">
        <v>605</v>
      </c>
      <c r="D7" s="3">
        <v>605</v>
      </c>
      <c r="E7" s="3">
        <v>1334.8097114</v>
      </c>
      <c r="F7" s="3">
        <v>302.86748829999999</v>
      </c>
      <c r="G7" s="19">
        <f t="shared" si="0"/>
        <v>1</v>
      </c>
    </row>
    <row r="8" spans="2:7" x14ac:dyDescent="0.25">
      <c r="B8" s="2" t="s">
        <v>20</v>
      </c>
      <c r="C8" s="3">
        <v>267</v>
      </c>
      <c r="D8" s="3">
        <v>267</v>
      </c>
      <c r="E8" s="3">
        <v>643.36299670000005</v>
      </c>
      <c r="F8" s="3">
        <v>83.259394799999995</v>
      </c>
      <c r="G8" s="19">
        <f t="shared" si="0"/>
        <v>1</v>
      </c>
    </row>
    <row r="9" spans="2:7" x14ac:dyDescent="0.25">
      <c r="B9" s="11" t="s">
        <v>21</v>
      </c>
      <c r="C9" s="20">
        <v>993</v>
      </c>
      <c r="D9" s="20">
        <v>993</v>
      </c>
      <c r="E9" s="20">
        <v>1970.3744187</v>
      </c>
      <c r="F9" s="20">
        <v>685.92839509999999</v>
      </c>
      <c r="G9" s="19">
        <f t="shared" si="0"/>
        <v>1</v>
      </c>
    </row>
    <row r="10" spans="2:7" x14ac:dyDescent="0.25">
      <c r="B10" s="11" t="s">
        <v>22</v>
      </c>
      <c r="C10" s="20">
        <v>48</v>
      </c>
      <c r="D10" s="20">
        <v>48</v>
      </c>
      <c r="E10" s="20">
        <v>54.693580799999999</v>
      </c>
      <c r="F10" s="20">
        <v>53.6218492</v>
      </c>
      <c r="G10" s="19">
        <f t="shared" si="0"/>
        <v>1</v>
      </c>
    </row>
    <row r="11" spans="2:7" x14ac:dyDescent="0.25">
      <c r="B11" s="11" t="s">
        <v>23</v>
      </c>
      <c r="C11" s="20">
        <v>0</v>
      </c>
      <c r="D11" s="20">
        <v>0</v>
      </c>
      <c r="E11" s="20">
        <v>0</v>
      </c>
      <c r="F11" s="20">
        <v>0</v>
      </c>
      <c r="G11" s="19" t="str">
        <f t="shared" si="0"/>
        <v/>
      </c>
    </row>
    <row r="12" spans="2:7" x14ac:dyDescent="0.25">
      <c r="B12" s="11" t="s">
        <v>24</v>
      </c>
      <c r="C12" s="20">
        <v>2</v>
      </c>
      <c r="D12" s="20">
        <v>2</v>
      </c>
      <c r="E12" s="20">
        <v>2.6484209999999999</v>
      </c>
      <c r="F12" s="20">
        <v>0</v>
      </c>
      <c r="G12" s="19">
        <f t="shared" si="0"/>
        <v>1</v>
      </c>
    </row>
    <row r="13" spans="2:7" x14ac:dyDescent="0.25">
      <c r="B13" s="11" t="s">
        <v>25</v>
      </c>
      <c r="C13" s="20">
        <v>1141</v>
      </c>
      <c r="D13" s="20">
        <v>1141</v>
      </c>
      <c r="E13" s="20">
        <v>1715.2550882</v>
      </c>
      <c r="F13" s="20">
        <v>1695.6217027</v>
      </c>
      <c r="G13" s="19">
        <f t="shared" si="0"/>
        <v>1</v>
      </c>
    </row>
    <row r="14" spans="2:7" x14ac:dyDescent="0.25">
      <c r="B14" s="11" t="s">
        <v>26</v>
      </c>
      <c r="C14" s="20">
        <v>1104</v>
      </c>
      <c r="D14" s="20">
        <v>1104</v>
      </c>
      <c r="E14" s="20">
        <v>1794.9440761000001</v>
      </c>
      <c r="F14" s="20">
        <v>803.64968439999996</v>
      </c>
      <c r="G14" s="19">
        <f t="shared" si="0"/>
        <v>1</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45</v>
      </c>
      <c r="C26" s="81">
        <f>SUM(C6:C25)</f>
        <v>4208</v>
      </c>
      <c r="D26" s="81">
        <f>SUM(D6:D25)</f>
        <v>4208</v>
      </c>
      <c r="E26" s="81">
        <f>SUM(E6:E25)</f>
        <v>7600.3300801000005</v>
      </c>
      <c r="F26" s="81">
        <f>SUM(F6:F25)</f>
        <v>3655.3618365999996</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S27"/>
  <sheetViews>
    <sheetView workbookViewId="0"/>
  </sheetViews>
  <sheetFormatPr defaultRowHeight="15" x14ac:dyDescent="0.25"/>
  <cols>
    <col min="1" max="1" width="4.42578125" customWidth="1"/>
    <col min="5" max="5" width="10.140625" customWidth="1"/>
    <col min="7" max="7" width="12.85546875" customWidth="1"/>
    <col min="15" max="15" width="10.7109375" style="84" bestFit="1" customWidth="1"/>
    <col min="16" max="16" width="14.7109375" style="84" bestFit="1" customWidth="1"/>
    <col min="17" max="17" width="9.140625" style="84" customWidth="1"/>
    <col min="18" max="18" width="15.140625" style="84" customWidth="1"/>
    <col min="19" max="19" width="16.28515625" style="84" customWidth="1"/>
  </cols>
  <sheetData>
    <row r="1" spans="1:19" x14ac:dyDescent="0.25">
      <c r="B1" s="75" t="s">
        <v>2</v>
      </c>
    </row>
    <row r="2" spans="1:19" x14ac:dyDescent="0.25">
      <c r="B2" t="s">
        <v>121</v>
      </c>
    </row>
    <row r="3" spans="1:19" ht="15.75" customHeight="1" thickBot="1" x14ac:dyDescent="0.3">
      <c r="K3" s="34"/>
      <c r="L3" s="34"/>
      <c r="O3" s="85"/>
      <c r="P3" s="85" t="s">
        <v>122</v>
      </c>
      <c r="Q3" s="85"/>
    </row>
    <row r="4" spans="1:19" ht="48" customHeight="1" x14ac:dyDescent="0.25">
      <c r="B4" s="167" t="s">
        <v>14</v>
      </c>
      <c r="C4" s="168" t="s">
        <v>123</v>
      </c>
      <c r="D4" s="168" t="s">
        <v>124</v>
      </c>
      <c r="E4" s="36" t="s">
        <v>125</v>
      </c>
      <c r="F4" s="36" t="s">
        <v>126</v>
      </c>
      <c r="G4" s="168" t="s">
        <v>127</v>
      </c>
      <c r="H4" s="169" t="s">
        <v>128</v>
      </c>
      <c r="I4" s="170"/>
      <c r="J4" s="170"/>
      <c r="L4" s="83" t="s">
        <v>129</v>
      </c>
      <c r="O4" s="165" t="s">
        <v>124</v>
      </c>
      <c r="P4" s="86" t="s">
        <v>125</v>
      </c>
      <c r="Q4" s="86" t="s">
        <v>126</v>
      </c>
    </row>
    <row r="5" spans="1:19" ht="15.75" customHeight="1" thickBot="1" x14ac:dyDescent="0.3">
      <c r="B5" s="151"/>
      <c r="C5" s="151"/>
      <c r="D5" s="151"/>
      <c r="E5" s="5" t="s">
        <v>130</v>
      </c>
      <c r="F5" s="5" t="s">
        <v>131</v>
      </c>
      <c r="G5" s="151"/>
      <c r="H5" s="157"/>
      <c r="I5" s="157"/>
      <c r="J5" s="157"/>
      <c r="O5" s="166"/>
      <c r="P5" s="87" t="s">
        <v>130</v>
      </c>
      <c r="Q5" s="87" t="s">
        <v>131</v>
      </c>
    </row>
    <row r="6" spans="1:19" ht="15.75" customHeight="1" thickBot="1" x14ac:dyDescent="0.3">
      <c r="B6" s="157"/>
      <c r="C6" s="157"/>
      <c r="D6" s="157"/>
      <c r="E6" s="37"/>
      <c r="F6" s="38" t="s">
        <v>132</v>
      </c>
      <c r="G6" s="157"/>
      <c r="H6" s="10" t="s">
        <v>109</v>
      </c>
      <c r="I6" s="10" t="s">
        <v>133</v>
      </c>
      <c r="J6" s="10" t="s">
        <v>134</v>
      </c>
      <c r="K6" s="34"/>
      <c r="L6" s="34"/>
      <c r="O6" s="157"/>
      <c r="P6" s="88"/>
      <c r="Q6" s="89" t="s">
        <v>135</v>
      </c>
      <c r="R6" s="90" t="s">
        <v>136</v>
      </c>
      <c r="S6" s="90" t="s">
        <v>137</v>
      </c>
    </row>
    <row r="7" spans="1:19" x14ac:dyDescent="0.25">
      <c r="B7" s="11" t="s">
        <v>18</v>
      </c>
      <c r="C7" s="40">
        <v>75</v>
      </c>
      <c r="D7" s="40">
        <f t="shared" ref="D7:D15" si="0">O7/1000</f>
        <v>148.453</v>
      </c>
      <c r="E7" s="40">
        <f t="shared" ref="E7:E15" si="1">P7/1000000</f>
        <v>18.994629</v>
      </c>
      <c r="F7" s="40">
        <f t="shared" ref="F7:F15" si="2">Q7</f>
        <v>2965.3358208999998</v>
      </c>
      <c r="G7" s="40">
        <f t="shared" ref="G7:G15" si="3">L7*5</f>
        <v>240</v>
      </c>
      <c r="H7" s="41">
        <f t="shared" ref="H7:H15" si="4">IFERROR(R7/P7,"NaN")</f>
        <v>0.4616031721388188</v>
      </c>
      <c r="I7" s="41">
        <f t="shared" ref="I7:I15" si="5">IFERROR(J7-H7, "NaN")</f>
        <v>5.9643070680664489E-2</v>
      </c>
      <c r="J7" s="41">
        <f t="shared" ref="J7:J15" si="6">IFERROR(S7/P7,"NaN")</f>
        <v>0.52124624281948329</v>
      </c>
      <c r="L7" s="44">
        <v>48</v>
      </c>
      <c r="O7">
        <v>148453</v>
      </c>
      <c r="P7">
        <v>18994629</v>
      </c>
      <c r="Q7">
        <v>2965.3358208999998</v>
      </c>
      <c r="R7">
        <v>8767981</v>
      </c>
      <c r="S7">
        <v>9900879</v>
      </c>
    </row>
    <row r="8" spans="1:19" x14ac:dyDescent="0.25">
      <c r="B8" s="11" t="s">
        <v>19</v>
      </c>
      <c r="C8" s="40">
        <v>1241</v>
      </c>
      <c r="D8" s="40">
        <f t="shared" si="0"/>
        <v>5313.1840000000002</v>
      </c>
      <c r="E8" s="40">
        <f t="shared" si="1"/>
        <v>820.248921</v>
      </c>
      <c r="F8" s="40">
        <f t="shared" si="2"/>
        <v>204955.11827040001</v>
      </c>
      <c r="G8" s="40">
        <f t="shared" si="3"/>
        <v>3025</v>
      </c>
      <c r="H8" s="41">
        <f t="shared" si="4"/>
        <v>0.55970887525251622</v>
      </c>
      <c r="I8" s="41">
        <f t="shared" si="5"/>
        <v>0.18212691925016256</v>
      </c>
      <c r="J8" s="41">
        <f t="shared" si="6"/>
        <v>0.74183579450267878</v>
      </c>
      <c r="L8" s="44">
        <v>605</v>
      </c>
      <c r="O8">
        <v>5313184</v>
      </c>
      <c r="P8">
        <v>820248921</v>
      </c>
      <c r="Q8">
        <v>204955.11827040001</v>
      </c>
      <c r="R8">
        <v>459100601</v>
      </c>
      <c r="S8">
        <v>608490010</v>
      </c>
    </row>
    <row r="9" spans="1:19" x14ac:dyDescent="0.25">
      <c r="B9" s="11" t="s">
        <v>20</v>
      </c>
      <c r="C9" s="40">
        <v>613</v>
      </c>
      <c r="D9" s="40">
        <f t="shared" si="0"/>
        <v>2844.1640000000002</v>
      </c>
      <c r="E9" s="40">
        <f t="shared" si="1"/>
        <v>458.58436499999999</v>
      </c>
      <c r="F9" s="40">
        <f t="shared" si="2"/>
        <v>101682.20241680001</v>
      </c>
      <c r="G9" s="40">
        <f t="shared" si="3"/>
        <v>1335</v>
      </c>
      <c r="H9" s="41">
        <f t="shared" si="4"/>
        <v>0.5146425282074325</v>
      </c>
      <c r="I9" s="41">
        <f t="shared" si="5"/>
        <v>0.21453626313666407</v>
      </c>
      <c r="J9" s="41">
        <f t="shared" si="6"/>
        <v>0.72917879134409658</v>
      </c>
      <c r="L9" s="44">
        <v>267</v>
      </c>
      <c r="O9">
        <v>2844164</v>
      </c>
      <c r="P9">
        <v>458584365</v>
      </c>
      <c r="Q9">
        <v>101682.20241680001</v>
      </c>
      <c r="R9">
        <v>236007017</v>
      </c>
      <c r="S9">
        <v>334389993</v>
      </c>
    </row>
    <row r="10" spans="1:19" x14ac:dyDescent="0.25">
      <c r="B10" s="11" t="s">
        <v>21</v>
      </c>
      <c r="C10" s="40">
        <v>1516</v>
      </c>
      <c r="D10" s="40">
        <f t="shared" si="0"/>
        <v>2697.6480000000001</v>
      </c>
      <c r="E10" s="40">
        <f t="shared" si="1"/>
        <v>333.056062</v>
      </c>
      <c r="F10" s="40">
        <f t="shared" si="2"/>
        <v>107931.17726900001</v>
      </c>
      <c r="G10" s="40">
        <f t="shared" si="3"/>
        <v>4965</v>
      </c>
      <c r="H10" s="41">
        <f t="shared" si="4"/>
        <v>0.54917094708217618</v>
      </c>
      <c r="I10" s="41">
        <f t="shared" si="5"/>
        <v>0.38899522567464939</v>
      </c>
      <c r="J10" s="41">
        <f t="shared" si="6"/>
        <v>0.93816617275682557</v>
      </c>
      <c r="L10" s="44">
        <v>993</v>
      </c>
      <c r="O10">
        <v>2697648</v>
      </c>
      <c r="P10">
        <v>333056062</v>
      </c>
      <c r="Q10">
        <v>107931.17726900001</v>
      </c>
      <c r="R10">
        <v>182904713</v>
      </c>
      <c r="S10">
        <v>312461931</v>
      </c>
    </row>
    <row r="11" spans="1:19" x14ac:dyDescent="0.25">
      <c r="A11" t="s">
        <v>36</v>
      </c>
      <c r="B11" s="11" t="s">
        <v>22</v>
      </c>
      <c r="C11" s="40">
        <v>223</v>
      </c>
      <c r="D11" s="40">
        <f t="shared" si="0"/>
        <v>533.73400000000004</v>
      </c>
      <c r="E11" s="40">
        <f t="shared" si="1"/>
        <v>83.074616000000006</v>
      </c>
      <c r="F11" s="40">
        <f t="shared" si="2"/>
        <v>30813.7579998</v>
      </c>
      <c r="G11" s="40">
        <f t="shared" si="3"/>
        <v>240</v>
      </c>
      <c r="H11" s="41">
        <f t="shared" si="4"/>
        <v>0.61773695108021931</v>
      </c>
      <c r="I11" s="41">
        <f t="shared" si="5"/>
        <v>0.35844452172971819</v>
      </c>
      <c r="J11" s="41">
        <f t="shared" si="6"/>
        <v>0.9761814728099375</v>
      </c>
      <c r="L11" s="44">
        <v>48</v>
      </c>
      <c r="O11">
        <v>533734</v>
      </c>
      <c r="P11">
        <v>83074616</v>
      </c>
      <c r="Q11">
        <v>30813.7579998</v>
      </c>
      <c r="R11">
        <v>51318260</v>
      </c>
      <c r="S11">
        <v>81095901</v>
      </c>
    </row>
    <row r="12" spans="1:19" x14ac:dyDescent="0.25">
      <c r="B12" s="11" t="s">
        <v>23</v>
      </c>
      <c r="C12" s="40">
        <v>3</v>
      </c>
      <c r="D12" s="40">
        <f t="shared" si="0"/>
        <v>3.1480000000000001</v>
      </c>
      <c r="E12" s="40">
        <f t="shared" si="1"/>
        <v>0.42645899999999998</v>
      </c>
      <c r="F12" s="40">
        <f t="shared" si="2"/>
        <v>188.2364273</v>
      </c>
      <c r="G12" s="40">
        <f t="shared" si="3"/>
        <v>0</v>
      </c>
      <c r="H12" s="41">
        <f t="shared" si="4"/>
        <v>0.81447688992376754</v>
      </c>
      <c r="I12" s="41">
        <f t="shared" si="5"/>
        <v>0.18552076518492988</v>
      </c>
      <c r="J12" s="41">
        <f t="shared" si="6"/>
        <v>0.99999765510869743</v>
      </c>
      <c r="L12" s="44">
        <v>0</v>
      </c>
      <c r="O12">
        <v>3148</v>
      </c>
      <c r="P12">
        <v>426459</v>
      </c>
      <c r="Q12">
        <v>188.2364273</v>
      </c>
      <c r="R12">
        <v>347341</v>
      </c>
      <c r="S12">
        <v>426458</v>
      </c>
    </row>
    <row r="13" spans="1:19" x14ac:dyDescent="0.25">
      <c r="B13" s="11" t="s">
        <v>24</v>
      </c>
      <c r="C13" s="40">
        <v>14</v>
      </c>
      <c r="D13" s="40">
        <f t="shared" si="0"/>
        <v>18.173999999999999</v>
      </c>
      <c r="E13" s="40">
        <f t="shared" si="1"/>
        <v>2.5776189999999999</v>
      </c>
      <c r="F13" s="40">
        <f t="shared" si="2"/>
        <v>919.29747479999992</v>
      </c>
      <c r="G13" s="40">
        <f t="shared" si="3"/>
        <v>10</v>
      </c>
      <c r="H13" s="41">
        <f t="shared" si="4"/>
        <v>0.47225753689742356</v>
      </c>
      <c r="I13" s="41">
        <f t="shared" si="5"/>
        <v>0.52711513997995829</v>
      </c>
      <c r="J13" s="41">
        <f t="shared" si="6"/>
        <v>0.99937267687738185</v>
      </c>
      <c r="L13" s="44">
        <v>2</v>
      </c>
      <c r="O13">
        <v>18174</v>
      </c>
      <c r="P13">
        <v>2577619</v>
      </c>
      <c r="Q13">
        <v>919.29747479999992</v>
      </c>
      <c r="R13">
        <v>1217300</v>
      </c>
      <c r="S13">
        <v>2576002</v>
      </c>
    </row>
    <row r="14" spans="1:19" x14ac:dyDescent="0.25">
      <c r="B14" s="11" t="s">
        <v>25</v>
      </c>
      <c r="C14" s="40">
        <v>1605</v>
      </c>
      <c r="D14" s="40">
        <f t="shared" si="0"/>
        <v>4635.0039999999999</v>
      </c>
      <c r="E14" s="40">
        <f t="shared" si="1"/>
        <v>655.88791600000002</v>
      </c>
      <c r="F14" s="40">
        <f t="shared" si="2"/>
        <v>176087.2746947</v>
      </c>
      <c r="G14" s="40">
        <f t="shared" si="3"/>
        <v>5705</v>
      </c>
      <c r="H14" s="41">
        <f t="shared" si="4"/>
        <v>0.43701190097852022</v>
      </c>
      <c r="I14" s="41">
        <f t="shared" si="5"/>
        <v>0.44375989235331487</v>
      </c>
      <c r="J14" s="41">
        <f t="shared" si="6"/>
        <v>0.88077179333183508</v>
      </c>
      <c r="L14" s="44">
        <v>1141</v>
      </c>
      <c r="O14">
        <v>4635004</v>
      </c>
      <c r="P14">
        <v>655887916</v>
      </c>
      <c r="Q14">
        <v>176087.2746947</v>
      </c>
      <c r="R14">
        <v>286630825</v>
      </c>
      <c r="S14">
        <v>577687576</v>
      </c>
    </row>
    <row r="15" spans="1:19" x14ac:dyDescent="0.25">
      <c r="B15" s="11" t="s">
        <v>26</v>
      </c>
      <c r="C15" s="40">
        <v>2088</v>
      </c>
      <c r="D15" s="40">
        <f t="shared" si="0"/>
        <v>5069.8090000000002</v>
      </c>
      <c r="E15" s="40">
        <f t="shared" si="1"/>
        <v>671.69476999999995</v>
      </c>
      <c r="F15" s="40">
        <f t="shared" si="2"/>
        <v>168902.01050229999</v>
      </c>
      <c r="G15" s="40">
        <f t="shared" si="3"/>
        <v>5520</v>
      </c>
      <c r="H15" s="41">
        <f t="shared" si="4"/>
        <v>0.4611632810539823</v>
      </c>
      <c r="I15" s="41">
        <f t="shared" si="5"/>
        <v>0.26267208690637867</v>
      </c>
      <c r="J15" s="41">
        <f t="shared" si="6"/>
        <v>0.72383536796036096</v>
      </c>
      <c r="L15" s="44">
        <v>1104</v>
      </c>
      <c r="O15">
        <v>5069809</v>
      </c>
      <c r="P15">
        <v>671694770</v>
      </c>
      <c r="Q15">
        <v>168902.01050229999</v>
      </c>
      <c r="R15">
        <v>309760964</v>
      </c>
      <c r="S15">
        <v>486196431</v>
      </c>
    </row>
    <row r="16" spans="1:19" x14ac:dyDescent="0.25">
      <c r="B16" s="11"/>
      <c r="C16" s="40"/>
      <c r="D16" s="40"/>
      <c r="E16" s="40"/>
      <c r="F16" s="40"/>
      <c r="G16" s="40"/>
      <c r="H16" s="41"/>
      <c r="I16" s="41"/>
      <c r="J16" s="41"/>
      <c r="L16" s="44"/>
    </row>
    <row r="17" spans="2:19" x14ac:dyDescent="0.25">
      <c r="B17" s="11"/>
      <c r="C17" s="40"/>
      <c r="D17" s="40"/>
      <c r="E17" s="40"/>
      <c r="F17" s="40"/>
      <c r="G17" s="40"/>
      <c r="H17" s="41"/>
      <c r="I17" s="41"/>
      <c r="J17" s="41"/>
      <c r="L17" s="44"/>
    </row>
    <row r="18" spans="2:19" x14ac:dyDescent="0.25">
      <c r="B18" s="11"/>
      <c r="C18" s="40"/>
      <c r="D18" s="40"/>
      <c r="E18" s="40"/>
      <c r="F18" s="40"/>
      <c r="G18" s="40"/>
      <c r="H18" s="41"/>
      <c r="I18" s="41"/>
      <c r="J18" s="41"/>
      <c r="L18" s="44"/>
    </row>
    <row r="19" spans="2:19" x14ac:dyDescent="0.25">
      <c r="B19" s="11"/>
      <c r="C19" s="40"/>
      <c r="D19" s="40"/>
      <c r="E19" s="40"/>
      <c r="F19" s="40"/>
      <c r="G19" s="40"/>
      <c r="H19" s="41"/>
      <c r="I19" s="41"/>
      <c r="J19" s="41"/>
      <c r="L19" s="44"/>
    </row>
    <row r="20" spans="2:19" x14ac:dyDescent="0.25">
      <c r="B20" s="11"/>
      <c r="C20" s="40"/>
      <c r="D20" s="40"/>
      <c r="E20" s="40"/>
      <c r="F20" s="40"/>
      <c r="G20" s="40"/>
      <c r="H20" s="41"/>
      <c r="I20" s="41"/>
      <c r="J20" s="41"/>
      <c r="L20" s="44"/>
    </row>
    <row r="21" spans="2:19" x14ac:dyDescent="0.25">
      <c r="B21" s="11"/>
      <c r="C21" s="40"/>
      <c r="D21" s="40"/>
      <c r="E21" s="40"/>
      <c r="F21" s="40"/>
      <c r="G21" s="40"/>
      <c r="H21" s="41"/>
      <c r="I21" s="41"/>
      <c r="J21" s="41"/>
      <c r="L21" s="44"/>
    </row>
    <row r="22" spans="2:19" x14ac:dyDescent="0.25">
      <c r="B22" s="11"/>
      <c r="C22" s="40"/>
      <c r="D22" s="40"/>
      <c r="E22" s="40"/>
      <c r="F22" s="40"/>
      <c r="G22" s="40"/>
      <c r="H22" s="41"/>
      <c r="I22" s="41"/>
      <c r="J22" s="41"/>
      <c r="L22" s="44"/>
    </row>
    <row r="23" spans="2:19" x14ac:dyDescent="0.25">
      <c r="B23" s="11"/>
      <c r="C23" s="40"/>
      <c r="D23" s="40"/>
      <c r="E23" s="40"/>
      <c r="F23" s="40"/>
      <c r="G23" s="40"/>
      <c r="H23" s="41"/>
      <c r="I23" s="41"/>
      <c r="J23" s="41"/>
      <c r="L23" s="44"/>
    </row>
    <row r="24" spans="2:19" x14ac:dyDescent="0.25">
      <c r="B24" s="11"/>
      <c r="C24" s="40"/>
      <c r="D24" s="40"/>
      <c r="E24" s="40"/>
      <c r="F24" s="40"/>
      <c r="G24" s="40"/>
      <c r="H24" s="41"/>
      <c r="I24" s="41"/>
      <c r="J24" s="41"/>
      <c r="L24" s="44"/>
    </row>
    <row r="25" spans="2:19" x14ac:dyDescent="0.25">
      <c r="B25" s="11"/>
      <c r="C25" s="40"/>
      <c r="D25" s="40"/>
      <c r="E25" s="40"/>
      <c r="F25" s="40"/>
      <c r="G25" s="40"/>
      <c r="H25" s="41"/>
      <c r="I25" s="41"/>
      <c r="J25" s="41"/>
      <c r="L25" s="44"/>
    </row>
    <row r="26" spans="2:19" ht="15.75" customHeight="1" thickBot="1" x14ac:dyDescent="0.3">
      <c r="B26" s="12"/>
      <c r="C26" s="104"/>
      <c r="D26" s="104"/>
      <c r="E26" s="104"/>
      <c r="F26" s="104"/>
      <c r="G26" s="104"/>
      <c r="H26" s="105"/>
      <c r="I26" s="105"/>
      <c r="J26" s="105"/>
      <c r="K26" s="34"/>
      <c r="L26" s="57"/>
    </row>
    <row r="27" spans="2:19" ht="15.75" customHeight="1" thickBot="1" x14ac:dyDescent="0.3">
      <c r="B27" s="34" t="s">
        <v>27</v>
      </c>
      <c r="C27" s="57">
        <f>SUM(C7:C26)</f>
        <v>7378</v>
      </c>
      <c r="D27" s="63">
        <f>ROUNDUP(SUM(D7:D26),-1)</f>
        <v>21270</v>
      </c>
      <c r="E27" s="63">
        <f>ROUNDUP(SUM(E7:E26),-1)</f>
        <v>3050</v>
      </c>
      <c r="F27" s="63">
        <f>ROUNDUP(SUM(F7:F26),-2)</f>
        <v>794500</v>
      </c>
      <c r="G27" s="63">
        <f>ROUNDUP(SUM(G7:G26),-2)</f>
        <v>21100</v>
      </c>
      <c r="H27" s="134">
        <f t="shared" ref="H27" si="7">IFERROR(R27/P27,"NaN")</f>
        <v>0.50452689051529875</v>
      </c>
      <c r="I27" s="134">
        <f t="shared" ref="I27" si="8">IFERROR(J27-H27, "NaN")</f>
        <v>0.28811204174811045</v>
      </c>
      <c r="J27" s="134">
        <f t="shared" ref="J27" si="9">IFERROR(S27/P27,"NaN")</f>
        <v>0.7926389322634092</v>
      </c>
      <c r="K27" s="34"/>
      <c r="L27" s="57">
        <f>SUM(L7:L26)</f>
        <v>4208</v>
      </c>
      <c r="O27" s="63">
        <f>SUM(O7:O26)</f>
        <v>21263318</v>
      </c>
      <c r="P27" s="63">
        <f t="shared" ref="P27:S27" si="10">SUM(P7:P26)</f>
        <v>3044545357</v>
      </c>
      <c r="Q27" s="63">
        <f t="shared" si="10"/>
        <v>794444.41087600018</v>
      </c>
      <c r="R27" s="63">
        <f t="shared" si="10"/>
        <v>1536055002</v>
      </c>
      <c r="S27" s="63">
        <f t="shared" si="10"/>
        <v>2413225181</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71</v>
      </c>
    </row>
    <row r="2" spans="1:33" s="77" customFormat="1" x14ac:dyDescent="0.25">
      <c r="A2" s="77" t="s">
        <v>36</v>
      </c>
      <c r="B2" s="91" t="s">
        <v>38</v>
      </c>
    </row>
    <row r="3" spans="1:33" s="77" customFormat="1" x14ac:dyDescent="0.25"/>
    <row r="4" spans="1:33" s="77" customFormat="1" ht="15.75" customHeight="1" thickBot="1" x14ac:dyDescent="0.3">
      <c r="B4" s="92"/>
      <c r="C4" s="173" t="s">
        <v>5</v>
      </c>
      <c r="D4" s="143"/>
      <c r="E4" s="143"/>
      <c r="F4" s="143"/>
      <c r="G4" s="143"/>
      <c r="H4" s="143"/>
      <c r="I4" s="143"/>
      <c r="J4" s="93"/>
      <c r="K4" s="173" t="s">
        <v>6</v>
      </c>
      <c r="L4" s="143"/>
      <c r="M4" s="143"/>
      <c r="N4" s="143"/>
      <c r="O4" s="143"/>
      <c r="P4" s="143"/>
      <c r="Q4" s="143"/>
      <c r="S4" s="173" t="s">
        <v>5</v>
      </c>
      <c r="T4" s="143"/>
      <c r="U4" s="143"/>
      <c r="V4" s="143"/>
      <c r="W4" s="143"/>
      <c r="X4" s="143"/>
      <c r="Y4" s="143"/>
      <c r="Z4" s="93"/>
      <c r="AA4" s="173" t="s">
        <v>6</v>
      </c>
      <c r="AB4" s="143"/>
      <c r="AC4" s="143"/>
      <c r="AD4" s="143"/>
      <c r="AE4" s="143"/>
      <c r="AF4" s="143"/>
      <c r="AG4" s="143"/>
    </row>
    <row r="5" spans="1:33" s="77" customFormat="1" ht="15.75" customHeight="1" thickBot="1" x14ac:dyDescent="0.3">
      <c r="B5" s="91"/>
      <c r="C5" s="174" t="s">
        <v>39</v>
      </c>
      <c r="D5" s="137"/>
      <c r="E5" s="137"/>
      <c r="F5" s="137"/>
      <c r="G5" s="137"/>
      <c r="H5" s="137"/>
      <c r="I5" s="94"/>
      <c r="J5" s="91"/>
      <c r="K5" s="174" t="s">
        <v>39</v>
      </c>
      <c r="L5" s="137"/>
      <c r="M5" s="137"/>
      <c r="N5" s="137"/>
      <c r="O5" s="137"/>
      <c r="P5" s="137"/>
      <c r="Q5" s="95"/>
      <c r="S5" s="174" t="s">
        <v>39</v>
      </c>
      <c r="T5" s="137"/>
      <c r="U5" s="137"/>
      <c r="V5" s="137"/>
      <c r="W5" s="137"/>
      <c r="X5" s="137"/>
      <c r="Y5" s="94"/>
      <c r="Z5" s="91"/>
      <c r="AA5" s="174" t="s">
        <v>39</v>
      </c>
      <c r="AB5" s="137"/>
      <c r="AC5" s="137"/>
      <c r="AD5" s="137"/>
      <c r="AE5" s="137"/>
      <c r="AF5" s="137"/>
      <c r="AG5" s="95"/>
    </row>
    <row r="6" spans="1:33" s="77" customFormat="1" ht="20.25" customHeight="1" x14ac:dyDescent="0.25">
      <c r="B6" s="171" t="s">
        <v>14</v>
      </c>
      <c r="C6" s="172" t="s">
        <v>40</v>
      </c>
      <c r="D6" s="96" t="s">
        <v>41</v>
      </c>
      <c r="E6" s="172" t="s">
        <v>42</v>
      </c>
      <c r="F6" s="96" t="s">
        <v>43</v>
      </c>
      <c r="G6" s="172" t="s">
        <v>44</v>
      </c>
      <c r="H6" s="172" t="s">
        <v>26</v>
      </c>
      <c r="I6" s="175" t="s">
        <v>45</v>
      </c>
      <c r="J6" s="176"/>
      <c r="K6" s="172" t="s">
        <v>40</v>
      </c>
      <c r="L6" s="96" t="s">
        <v>41</v>
      </c>
      <c r="M6" s="172" t="s">
        <v>42</v>
      </c>
      <c r="N6" s="96" t="s">
        <v>43</v>
      </c>
      <c r="O6" s="172" t="s">
        <v>44</v>
      </c>
      <c r="P6" s="172" t="s">
        <v>26</v>
      </c>
      <c r="Q6" s="172" t="s">
        <v>45</v>
      </c>
      <c r="S6" s="172" t="s">
        <v>40</v>
      </c>
      <c r="T6" s="96" t="s">
        <v>41</v>
      </c>
      <c r="U6" s="172" t="s">
        <v>42</v>
      </c>
      <c r="V6" s="96" t="s">
        <v>43</v>
      </c>
      <c r="W6" s="172" t="s">
        <v>44</v>
      </c>
      <c r="X6" s="172" t="s">
        <v>26</v>
      </c>
      <c r="Y6" s="175" t="s">
        <v>45</v>
      </c>
      <c r="Z6" s="176"/>
      <c r="AA6" s="172" t="s">
        <v>40</v>
      </c>
      <c r="AB6" s="96" t="s">
        <v>41</v>
      </c>
      <c r="AC6" s="172" t="s">
        <v>42</v>
      </c>
      <c r="AD6" s="96" t="s">
        <v>43</v>
      </c>
      <c r="AE6" s="172" t="s">
        <v>44</v>
      </c>
      <c r="AF6" s="172" t="s">
        <v>26</v>
      </c>
      <c r="AG6" s="172" t="s">
        <v>45</v>
      </c>
    </row>
    <row r="7" spans="1:33" s="77" customFormat="1" ht="15.75" customHeight="1" thickBot="1" x14ac:dyDescent="0.3">
      <c r="B7" s="143"/>
      <c r="C7" s="143"/>
      <c r="D7" s="95" t="s">
        <v>46</v>
      </c>
      <c r="E7" s="143"/>
      <c r="F7" s="95" t="s">
        <v>47</v>
      </c>
      <c r="G7" s="143"/>
      <c r="H7" s="143"/>
      <c r="I7" s="143"/>
      <c r="J7" s="177"/>
      <c r="K7" s="143"/>
      <c r="L7" s="95" t="s">
        <v>46</v>
      </c>
      <c r="M7" s="143"/>
      <c r="N7" s="95" t="s">
        <v>47</v>
      </c>
      <c r="O7" s="143"/>
      <c r="P7" s="143"/>
      <c r="Q7" s="143"/>
      <c r="S7" s="143"/>
      <c r="T7" s="95" t="s">
        <v>46</v>
      </c>
      <c r="U7" s="143"/>
      <c r="V7" s="95" t="s">
        <v>47</v>
      </c>
      <c r="W7" s="143"/>
      <c r="X7" s="143"/>
      <c r="Y7" s="143"/>
      <c r="Z7" s="177"/>
      <c r="AA7" s="143"/>
      <c r="AB7" s="95" t="s">
        <v>46</v>
      </c>
      <c r="AC7" s="143"/>
      <c r="AD7" s="95" t="s">
        <v>47</v>
      </c>
      <c r="AE7" s="143"/>
      <c r="AF7" s="143"/>
      <c r="AG7" s="143"/>
    </row>
    <row r="8" spans="1:33" x14ac:dyDescent="0.25">
      <c r="B8" s="2" t="s">
        <v>18</v>
      </c>
      <c r="C8" s="3">
        <v>918.43331979999982</v>
      </c>
      <c r="D8" s="3">
        <v>743.47035339999991</v>
      </c>
      <c r="E8" s="3">
        <v>13.9855996</v>
      </c>
      <c r="F8" s="3">
        <v>0</v>
      </c>
      <c r="G8" s="3">
        <v>0</v>
      </c>
      <c r="H8" s="3">
        <v>0</v>
      </c>
      <c r="I8" s="6">
        <f t="shared" ref="I8:I16" si="0">SUM(C8:H8)</f>
        <v>1675.8892727999996</v>
      </c>
      <c r="J8" s="15"/>
      <c r="K8" s="7">
        <v>521.17406570000003</v>
      </c>
      <c r="L8" s="7">
        <v>131.7218536</v>
      </c>
      <c r="M8" s="7">
        <v>4.2608322000000003</v>
      </c>
      <c r="N8" s="7">
        <v>45.900000800000001</v>
      </c>
      <c r="O8" s="7">
        <v>0</v>
      </c>
      <c r="P8" s="7">
        <v>0</v>
      </c>
      <c r="Q8" s="8">
        <f t="shared" ref="Q8:Q16" si="1">SUM(K8:P8)</f>
        <v>703.05675230000008</v>
      </c>
      <c r="S8" s="19">
        <f t="shared" ref="S8:S16" si="2">IFERROR(C8/$I8, "")</f>
        <v>0.54802744710306739</v>
      </c>
      <c r="T8" s="19">
        <f t="shared" ref="T8:T16" si="3">IFERROR(D8/$I8, "")</f>
        <v>0.44362737172835021</v>
      </c>
      <c r="U8" s="19">
        <f t="shared" ref="U8:U16" si="4">IFERROR(E8/$I8, "")</f>
        <v>8.3451811685825144E-3</v>
      </c>
      <c r="V8" s="19">
        <f t="shared" ref="V8:V16" si="5">IFERROR(F8/$I8, "")</f>
        <v>0</v>
      </c>
      <c r="W8" s="19">
        <f t="shared" ref="W8:W16" si="6">IFERROR(G8/$I8, "")</f>
        <v>0</v>
      </c>
      <c r="X8" s="19">
        <f t="shared" ref="X8:X16" si="7">IFERROR(H8/$I8, "")</f>
        <v>0</v>
      </c>
      <c r="Y8" s="97">
        <f t="shared" ref="Y8:Y16" si="8">SUM(S8:X8)</f>
        <v>1</v>
      </c>
      <c r="Z8" s="98"/>
      <c r="AA8" s="48">
        <f t="shared" ref="AA8:AA16" si="9">IFERROR(K8/$Q8, "")</f>
        <v>0.74129729071659745</v>
      </c>
      <c r="AB8" s="48">
        <f t="shared" ref="AB8:AB16" si="10">IFERROR(L8/$Q8, "")</f>
        <v>0.18735593274523193</v>
      </c>
      <c r="AC8" s="48">
        <f t="shared" ref="AC8:AC16" si="11">IFERROR(M8/$Q8, "")</f>
        <v>6.0604384867380783E-3</v>
      </c>
      <c r="AD8" s="48">
        <f t="shared" ref="AD8:AD16" si="12">IFERROR(N8/$Q8, "")</f>
        <v>6.5286338051432427E-2</v>
      </c>
      <c r="AE8" s="48">
        <f t="shared" ref="AE8:AE16" si="13">IFERROR(O8/$Q8, "")</f>
        <v>0</v>
      </c>
      <c r="AF8" s="48">
        <f t="shared" ref="AF8:AF16" si="14">IFERROR(P8/$Q8, "")</f>
        <v>0</v>
      </c>
      <c r="AG8" s="99">
        <f t="shared" ref="AG8:AG16" si="15">SUM(AA8:AF8)</f>
        <v>1</v>
      </c>
    </row>
    <row r="9" spans="1:33" x14ac:dyDescent="0.25">
      <c r="B9" s="2" t="s">
        <v>19</v>
      </c>
      <c r="C9" s="3">
        <v>9341.0438787999992</v>
      </c>
      <c r="D9" s="3">
        <v>1545.4802983</v>
      </c>
      <c r="E9" s="3">
        <v>4059.6188830999999</v>
      </c>
      <c r="F9" s="3">
        <v>0</v>
      </c>
      <c r="G9" s="3">
        <v>0</v>
      </c>
      <c r="H9" s="3">
        <v>0</v>
      </c>
      <c r="I9" s="6">
        <f t="shared" si="0"/>
        <v>14946.1430602</v>
      </c>
      <c r="J9" s="15"/>
      <c r="K9" s="7">
        <v>2578.5892672999998</v>
      </c>
      <c r="L9" s="7">
        <v>118.8135039</v>
      </c>
      <c r="M9" s="7">
        <v>401.56615790000001</v>
      </c>
      <c r="N9" s="7">
        <v>851.70000270000003</v>
      </c>
      <c r="O9" s="7">
        <v>381.95999999999992</v>
      </c>
      <c r="P9" s="7">
        <v>0</v>
      </c>
      <c r="Q9" s="8">
        <f t="shared" si="1"/>
        <v>4332.628931799999</v>
      </c>
      <c r="S9" s="19">
        <f t="shared" si="2"/>
        <v>0.62498022674988385</v>
      </c>
      <c r="T9" s="19">
        <f t="shared" si="3"/>
        <v>0.1034032855215638</v>
      </c>
      <c r="U9" s="19">
        <f t="shared" si="4"/>
        <v>0.27161648772855229</v>
      </c>
      <c r="V9" s="19">
        <f t="shared" si="5"/>
        <v>0</v>
      </c>
      <c r="W9" s="19">
        <f t="shared" si="6"/>
        <v>0</v>
      </c>
      <c r="X9" s="19">
        <f t="shared" si="7"/>
        <v>0</v>
      </c>
      <c r="Y9" s="97">
        <f t="shared" si="8"/>
        <v>1</v>
      </c>
      <c r="Z9" s="98"/>
      <c r="AA9" s="48">
        <f t="shared" si="9"/>
        <v>0.59515580676065882</v>
      </c>
      <c r="AB9" s="48">
        <f t="shared" si="10"/>
        <v>2.7422958617099643E-2</v>
      </c>
      <c r="AC9" s="48">
        <f t="shared" si="11"/>
        <v>9.2684179564200206E-2</v>
      </c>
      <c r="AD9" s="48">
        <f t="shared" si="12"/>
        <v>0.19657810906648765</v>
      </c>
      <c r="AE9" s="48">
        <f t="shared" si="13"/>
        <v>8.8158945991553883E-2</v>
      </c>
      <c r="AF9" s="48">
        <f t="shared" si="14"/>
        <v>0</v>
      </c>
      <c r="AG9" s="99">
        <f t="shared" si="15"/>
        <v>1.0000000000000002</v>
      </c>
    </row>
    <row r="10" spans="1:33" x14ac:dyDescent="0.25">
      <c r="B10" s="2" t="s">
        <v>20</v>
      </c>
      <c r="C10" s="3">
        <v>7014.3305501000004</v>
      </c>
      <c r="D10" s="3">
        <v>130.54664750000001</v>
      </c>
      <c r="E10" s="3">
        <v>2770.8429953</v>
      </c>
      <c r="F10" s="3">
        <v>0</v>
      </c>
      <c r="G10" s="3">
        <v>0</v>
      </c>
      <c r="H10" s="3">
        <v>0</v>
      </c>
      <c r="I10" s="6">
        <f t="shared" si="0"/>
        <v>9915.7201929000003</v>
      </c>
      <c r="J10" s="15"/>
      <c r="K10" s="7">
        <v>1234.8723603000001</v>
      </c>
      <c r="L10" s="7">
        <v>3.8540954000000012</v>
      </c>
      <c r="M10" s="7">
        <v>234.8802503</v>
      </c>
      <c r="N10" s="7">
        <v>705.49999950000006</v>
      </c>
      <c r="O10" s="7">
        <v>322.00000000000011</v>
      </c>
      <c r="P10" s="7">
        <v>0</v>
      </c>
      <c r="Q10" s="8">
        <f t="shared" si="1"/>
        <v>2501.1067055000003</v>
      </c>
      <c r="S10" s="19">
        <f t="shared" si="2"/>
        <v>0.70739496613897035</v>
      </c>
      <c r="T10" s="19">
        <f t="shared" si="3"/>
        <v>1.316562437829538E-2</v>
      </c>
      <c r="U10" s="19">
        <f t="shared" si="4"/>
        <v>0.27943940948273427</v>
      </c>
      <c r="V10" s="19">
        <f t="shared" si="5"/>
        <v>0</v>
      </c>
      <c r="W10" s="19">
        <f t="shared" si="6"/>
        <v>0</v>
      </c>
      <c r="X10" s="19">
        <f t="shared" si="7"/>
        <v>0</v>
      </c>
      <c r="Y10" s="97">
        <f t="shared" si="8"/>
        <v>1</v>
      </c>
      <c r="Z10" s="98"/>
      <c r="AA10" s="48">
        <f t="shared" si="9"/>
        <v>0.49373037846985213</v>
      </c>
      <c r="AB10" s="48">
        <f t="shared" si="10"/>
        <v>1.5409560062050701E-3</v>
      </c>
      <c r="AC10" s="48">
        <f t="shared" si="11"/>
        <v>9.3910527601038393E-2</v>
      </c>
      <c r="AD10" s="48">
        <f t="shared" si="12"/>
        <v>0.28207513016081509</v>
      </c>
      <c r="AE10" s="48">
        <f t="shared" si="13"/>
        <v>0.1287430077620893</v>
      </c>
      <c r="AF10" s="48">
        <f t="shared" si="14"/>
        <v>0</v>
      </c>
      <c r="AG10" s="99">
        <f t="shared" si="15"/>
        <v>1</v>
      </c>
    </row>
    <row r="11" spans="1:33" x14ac:dyDescent="0.25">
      <c r="B11" s="2" t="s">
        <v>21</v>
      </c>
      <c r="C11" s="3">
        <v>1910.8229576000001</v>
      </c>
      <c r="D11" s="3">
        <v>779.36280810000005</v>
      </c>
      <c r="E11" s="3">
        <v>163.88182</v>
      </c>
      <c r="F11" s="3">
        <v>0</v>
      </c>
      <c r="G11" s="3">
        <v>0</v>
      </c>
      <c r="H11" s="3">
        <v>0</v>
      </c>
      <c r="I11" s="6">
        <f t="shared" si="0"/>
        <v>2854.0675857000001</v>
      </c>
      <c r="J11" s="15"/>
      <c r="K11" s="7">
        <v>779.06650600000012</v>
      </c>
      <c r="L11" s="7">
        <v>110.8315276</v>
      </c>
      <c r="M11" s="7">
        <v>23.547429900000001</v>
      </c>
      <c r="N11" s="7">
        <v>15.300000199999999</v>
      </c>
      <c r="O11" s="7">
        <v>1033.6199999999999</v>
      </c>
      <c r="P11" s="7">
        <v>0</v>
      </c>
      <c r="Q11" s="8">
        <f t="shared" si="1"/>
        <v>1962.3654637</v>
      </c>
      <c r="S11" s="19">
        <f t="shared" si="2"/>
        <v>0.66950865745926058</v>
      </c>
      <c r="T11" s="19">
        <f t="shared" si="3"/>
        <v>0.27307090133566347</v>
      </c>
      <c r="U11" s="19">
        <f t="shared" si="4"/>
        <v>5.742044120507598E-2</v>
      </c>
      <c r="V11" s="19">
        <f t="shared" si="5"/>
        <v>0</v>
      </c>
      <c r="W11" s="19">
        <f t="shared" si="6"/>
        <v>0</v>
      </c>
      <c r="X11" s="19">
        <f t="shared" si="7"/>
        <v>0</v>
      </c>
      <c r="Y11" s="97">
        <f t="shared" si="8"/>
        <v>1</v>
      </c>
      <c r="Z11" s="98"/>
      <c r="AA11" s="48">
        <f t="shared" si="9"/>
        <v>0.39700377957686134</v>
      </c>
      <c r="AB11" s="48">
        <f t="shared" si="10"/>
        <v>5.6478535548128442E-2</v>
      </c>
      <c r="AC11" s="48">
        <f t="shared" si="11"/>
        <v>1.1999513003863104E-2</v>
      </c>
      <c r="AD11" s="48">
        <f t="shared" si="12"/>
        <v>7.7967129380437433E-3</v>
      </c>
      <c r="AE11" s="48">
        <f t="shared" si="13"/>
        <v>0.5267214589331034</v>
      </c>
      <c r="AF11" s="48">
        <f t="shared" si="14"/>
        <v>0</v>
      </c>
      <c r="AG11" s="99">
        <f t="shared" si="15"/>
        <v>1</v>
      </c>
    </row>
    <row r="12" spans="1:33" x14ac:dyDescent="0.25">
      <c r="B12" s="2" t="s">
        <v>22</v>
      </c>
      <c r="C12" s="3">
        <v>100.27156479999999</v>
      </c>
      <c r="D12" s="3">
        <v>13.6733952</v>
      </c>
      <c r="E12" s="3">
        <v>60.390826500000003</v>
      </c>
      <c r="F12" s="3">
        <v>0</v>
      </c>
      <c r="G12" s="3">
        <v>0</v>
      </c>
      <c r="H12" s="3">
        <v>0</v>
      </c>
      <c r="I12" s="6">
        <f t="shared" si="0"/>
        <v>174.33578649999998</v>
      </c>
      <c r="J12" s="16"/>
      <c r="K12" s="7">
        <v>121.4805009</v>
      </c>
      <c r="L12" s="7">
        <v>3.5455720999999998</v>
      </c>
      <c r="M12" s="7">
        <v>34.292577399999999</v>
      </c>
      <c r="N12" s="7">
        <v>51.000000200000002</v>
      </c>
      <c r="O12" s="7">
        <v>400.44000060000002</v>
      </c>
      <c r="P12" s="7">
        <v>0</v>
      </c>
      <c r="Q12" s="8">
        <f t="shared" si="1"/>
        <v>610.75865120000003</v>
      </c>
      <c r="S12" s="19">
        <f t="shared" si="2"/>
        <v>0.57516340628090146</v>
      </c>
      <c r="T12" s="19">
        <f t="shared" si="3"/>
        <v>7.8431373583759303E-2</v>
      </c>
      <c r="U12" s="19">
        <f t="shared" si="4"/>
        <v>0.34640522013533925</v>
      </c>
      <c r="V12" s="19">
        <f t="shared" si="5"/>
        <v>0</v>
      </c>
      <c r="W12" s="19">
        <f t="shared" si="6"/>
        <v>0</v>
      </c>
      <c r="X12" s="19">
        <f t="shared" si="7"/>
        <v>0</v>
      </c>
      <c r="Y12" s="97">
        <f t="shared" si="8"/>
        <v>1</v>
      </c>
      <c r="Z12" s="100"/>
      <c r="AA12" s="48">
        <f t="shared" si="9"/>
        <v>0.19890099086000468</v>
      </c>
      <c r="AB12" s="48">
        <f t="shared" si="10"/>
        <v>5.8051934148354144E-3</v>
      </c>
      <c r="AC12" s="48">
        <f t="shared" si="11"/>
        <v>5.6147509875828998E-2</v>
      </c>
      <c r="AD12" s="48">
        <f t="shared" si="12"/>
        <v>8.3502706183198147E-2</v>
      </c>
      <c r="AE12" s="48">
        <f t="shared" si="13"/>
        <v>0.65564359966613273</v>
      </c>
      <c r="AF12" s="48">
        <f t="shared" si="14"/>
        <v>0</v>
      </c>
      <c r="AG12" s="99">
        <f t="shared" si="15"/>
        <v>1</v>
      </c>
    </row>
    <row r="13" spans="1:33" x14ac:dyDescent="0.25">
      <c r="B13" s="11" t="s">
        <v>23</v>
      </c>
      <c r="C13" s="17">
        <v>0</v>
      </c>
      <c r="D13" s="17">
        <v>0</v>
      </c>
      <c r="E13" s="17">
        <v>0</v>
      </c>
      <c r="F13" s="17">
        <v>0</v>
      </c>
      <c r="G13" s="17">
        <v>0</v>
      </c>
      <c r="H13" s="17">
        <v>0</v>
      </c>
      <c r="I13" s="6">
        <f t="shared" si="0"/>
        <v>0</v>
      </c>
      <c r="J13" s="17"/>
      <c r="K13" s="17">
        <v>0</v>
      </c>
      <c r="L13" s="17">
        <v>0</v>
      </c>
      <c r="M13" s="17">
        <v>0</v>
      </c>
      <c r="N13" s="17">
        <v>0</v>
      </c>
      <c r="O13" s="17">
        <v>425.04</v>
      </c>
      <c r="P13" s="17">
        <v>0</v>
      </c>
      <c r="Q13" s="8">
        <f t="shared" si="1"/>
        <v>425.04</v>
      </c>
      <c r="S13" s="19" t="str">
        <f t="shared" si="2"/>
        <v/>
      </c>
      <c r="T13" s="19" t="str">
        <f t="shared" si="3"/>
        <v/>
      </c>
      <c r="U13" s="19" t="str">
        <f t="shared" si="4"/>
        <v/>
      </c>
      <c r="V13" s="19" t="str">
        <f t="shared" si="5"/>
        <v/>
      </c>
      <c r="W13" s="19" t="str">
        <f t="shared" si="6"/>
        <v/>
      </c>
      <c r="X13" s="19" t="str">
        <f t="shared" si="7"/>
        <v/>
      </c>
      <c r="Y13" s="97">
        <f t="shared" si="8"/>
        <v>0</v>
      </c>
      <c r="Z13" s="101"/>
      <c r="AA13" s="48">
        <f t="shared" si="9"/>
        <v>0</v>
      </c>
      <c r="AB13" s="48">
        <f t="shared" si="10"/>
        <v>0</v>
      </c>
      <c r="AC13" s="48">
        <f t="shared" si="11"/>
        <v>0</v>
      </c>
      <c r="AD13" s="48">
        <f t="shared" si="12"/>
        <v>0</v>
      </c>
      <c r="AE13" s="48">
        <f t="shared" si="13"/>
        <v>1</v>
      </c>
      <c r="AF13" s="48">
        <f t="shared" si="14"/>
        <v>0</v>
      </c>
      <c r="AG13" s="99">
        <f t="shared" si="15"/>
        <v>1</v>
      </c>
    </row>
    <row r="14" spans="1:33" x14ac:dyDescent="0.25">
      <c r="B14" s="11" t="s">
        <v>24</v>
      </c>
      <c r="C14" s="17">
        <v>2.6484209999999999</v>
      </c>
      <c r="D14" s="17">
        <v>0</v>
      </c>
      <c r="E14" s="17">
        <v>0</v>
      </c>
      <c r="F14" s="17">
        <v>0</v>
      </c>
      <c r="G14" s="17">
        <v>0</v>
      </c>
      <c r="H14" s="17">
        <v>0</v>
      </c>
      <c r="I14" s="6">
        <f t="shared" si="0"/>
        <v>2.6484209999999999</v>
      </c>
      <c r="J14" s="17"/>
      <c r="K14" s="17">
        <v>0</v>
      </c>
      <c r="L14" s="17">
        <v>0</v>
      </c>
      <c r="M14" s="17">
        <v>0</v>
      </c>
      <c r="N14" s="17">
        <v>0</v>
      </c>
      <c r="O14" s="17">
        <v>660.1</v>
      </c>
      <c r="P14" s="17">
        <v>0</v>
      </c>
      <c r="Q14" s="8">
        <f t="shared" si="1"/>
        <v>660.1</v>
      </c>
      <c r="S14" s="19">
        <f t="shared" si="2"/>
        <v>1</v>
      </c>
      <c r="T14" s="19">
        <f t="shared" si="3"/>
        <v>0</v>
      </c>
      <c r="U14" s="19">
        <f t="shared" si="4"/>
        <v>0</v>
      </c>
      <c r="V14" s="19">
        <f t="shared" si="5"/>
        <v>0</v>
      </c>
      <c r="W14" s="19">
        <f t="shared" si="6"/>
        <v>0</v>
      </c>
      <c r="X14" s="19">
        <f t="shared" si="7"/>
        <v>0</v>
      </c>
      <c r="Y14" s="97">
        <f t="shared" si="8"/>
        <v>1</v>
      </c>
      <c r="Z14" s="101"/>
      <c r="AA14" s="48">
        <f t="shared" si="9"/>
        <v>0</v>
      </c>
      <c r="AB14" s="48">
        <f t="shared" si="10"/>
        <v>0</v>
      </c>
      <c r="AC14" s="48">
        <f t="shared" si="11"/>
        <v>0</v>
      </c>
      <c r="AD14" s="48">
        <f t="shared" si="12"/>
        <v>0</v>
      </c>
      <c r="AE14" s="48">
        <f t="shared" si="13"/>
        <v>1</v>
      </c>
      <c r="AF14" s="48">
        <f t="shared" si="14"/>
        <v>0</v>
      </c>
      <c r="AG14" s="99">
        <f t="shared" si="15"/>
        <v>1</v>
      </c>
    </row>
    <row r="15" spans="1:33" x14ac:dyDescent="0.25">
      <c r="B15" s="11" t="s">
        <v>25</v>
      </c>
      <c r="C15" s="17">
        <v>2201.1364103999999</v>
      </c>
      <c r="D15" s="17">
        <v>312.36090229999991</v>
      </c>
      <c r="E15" s="17">
        <v>676.31092999999987</v>
      </c>
      <c r="F15" s="17">
        <v>0</v>
      </c>
      <c r="G15" s="17">
        <v>0</v>
      </c>
      <c r="H15" s="17">
        <v>0</v>
      </c>
      <c r="I15" s="6">
        <f t="shared" si="0"/>
        <v>3189.8082426999999</v>
      </c>
      <c r="J15" s="17"/>
      <c r="K15" s="17">
        <v>2355.4629737999999</v>
      </c>
      <c r="L15" s="17">
        <v>54.399990699999989</v>
      </c>
      <c r="M15" s="17">
        <v>197.54891520000001</v>
      </c>
      <c r="N15" s="17">
        <v>727.59999989999994</v>
      </c>
      <c r="O15" s="17">
        <v>142.86000010000001</v>
      </c>
      <c r="P15" s="17">
        <v>0</v>
      </c>
      <c r="Q15" s="8">
        <f t="shared" si="1"/>
        <v>3477.8718797000001</v>
      </c>
      <c r="S15" s="19">
        <f t="shared" si="2"/>
        <v>0.6900528943824088</v>
      </c>
      <c r="T15" s="19">
        <f t="shared" si="3"/>
        <v>9.792466459852249E-2</v>
      </c>
      <c r="U15" s="19">
        <f t="shared" si="4"/>
        <v>0.2120224410190687</v>
      </c>
      <c r="V15" s="19">
        <f t="shared" si="5"/>
        <v>0</v>
      </c>
      <c r="W15" s="19">
        <f t="shared" si="6"/>
        <v>0</v>
      </c>
      <c r="X15" s="19">
        <f t="shared" si="7"/>
        <v>0</v>
      </c>
      <c r="Y15" s="97">
        <f t="shared" si="8"/>
        <v>1</v>
      </c>
      <c r="Z15" s="101"/>
      <c r="AA15" s="48">
        <f t="shared" si="9"/>
        <v>0.67727134732840744</v>
      </c>
      <c r="AB15" s="48">
        <f t="shared" si="10"/>
        <v>1.5641746614510857E-2</v>
      </c>
      <c r="AC15" s="48">
        <f t="shared" si="11"/>
        <v>5.6801665510760706E-2</v>
      </c>
      <c r="AD15" s="48">
        <f t="shared" si="12"/>
        <v>0.2092083967057356</v>
      </c>
      <c r="AE15" s="48">
        <f t="shared" si="13"/>
        <v>4.1076843840585367E-2</v>
      </c>
      <c r="AF15" s="48">
        <f t="shared" si="14"/>
        <v>0</v>
      </c>
      <c r="AG15" s="99">
        <f t="shared" si="15"/>
        <v>1</v>
      </c>
    </row>
    <row r="16" spans="1:33" x14ac:dyDescent="0.25">
      <c r="B16" s="11" t="s">
        <v>26</v>
      </c>
      <c r="C16" s="17">
        <v>21640.167121300001</v>
      </c>
      <c r="D16" s="17">
        <v>4263.7502148000003</v>
      </c>
      <c r="E16" s="17">
        <v>877.89876019999997</v>
      </c>
      <c r="F16" s="17">
        <v>0</v>
      </c>
      <c r="G16" s="17">
        <v>0</v>
      </c>
      <c r="H16" s="17">
        <v>0</v>
      </c>
      <c r="I16" s="6">
        <f t="shared" si="0"/>
        <v>26781.816096300001</v>
      </c>
      <c r="J16" s="17"/>
      <c r="K16" s="17">
        <v>8532.4018223000003</v>
      </c>
      <c r="L16" s="17">
        <v>417.37575470000002</v>
      </c>
      <c r="M16" s="17">
        <v>110.4811764</v>
      </c>
      <c r="N16" s="17">
        <v>91.799998700000003</v>
      </c>
      <c r="O16" s="17">
        <v>1082.92</v>
      </c>
      <c r="P16" s="17">
        <v>59.499999199999998</v>
      </c>
      <c r="Q16" s="8">
        <f t="shared" si="1"/>
        <v>10294.478751300001</v>
      </c>
      <c r="S16" s="19">
        <f t="shared" si="2"/>
        <v>0.80801716520970601</v>
      </c>
      <c r="T16" s="19">
        <f t="shared" si="3"/>
        <v>0.15920317724043562</v>
      </c>
      <c r="U16" s="19">
        <f t="shared" si="4"/>
        <v>3.2779657549858413E-2</v>
      </c>
      <c r="V16" s="19">
        <f t="shared" si="5"/>
        <v>0</v>
      </c>
      <c r="W16" s="19">
        <f t="shared" si="6"/>
        <v>0</v>
      </c>
      <c r="X16" s="19">
        <f t="shared" si="7"/>
        <v>0</v>
      </c>
      <c r="Y16" s="97">
        <f t="shared" si="8"/>
        <v>1</v>
      </c>
      <c r="Z16" s="101"/>
      <c r="AA16" s="48">
        <f t="shared" si="9"/>
        <v>0.82883281693330191</v>
      </c>
      <c r="AB16" s="48">
        <f t="shared" si="10"/>
        <v>4.054365109523328E-2</v>
      </c>
      <c r="AC16" s="48">
        <f t="shared" si="11"/>
        <v>1.073208066858638E-2</v>
      </c>
      <c r="AD16" s="48">
        <f t="shared" si="12"/>
        <v>8.917401348602267E-3</v>
      </c>
      <c r="AE16" s="48">
        <f t="shared" si="13"/>
        <v>0.10519425277974831</v>
      </c>
      <c r="AF16" s="48">
        <f t="shared" si="14"/>
        <v>5.7797971745277782E-3</v>
      </c>
      <c r="AG16" s="99">
        <f t="shared" si="15"/>
        <v>0.99999999999999989</v>
      </c>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27</v>
      </c>
      <c r="C28" s="81">
        <f t="shared" ref="C28:I28" si="16">SUM(C8:C27)</f>
        <v>43128.854223800008</v>
      </c>
      <c r="D28" s="81">
        <f t="shared" si="16"/>
        <v>7788.6446195999997</v>
      </c>
      <c r="E28" s="81">
        <f t="shared" si="16"/>
        <v>8622.929814699999</v>
      </c>
      <c r="F28" s="81">
        <f t="shared" si="16"/>
        <v>0</v>
      </c>
      <c r="G28" s="81">
        <f t="shared" si="16"/>
        <v>0</v>
      </c>
      <c r="H28" s="81">
        <f t="shared" si="16"/>
        <v>0</v>
      </c>
      <c r="I28" s="81">
        <f t="shared" si="16"/>
        <v>59540.428658100005</v>
      </c>
      <c r="J28" s="17"/>
      <c r="K28" s="81">
        <f t="shared" ref="K28:Q28" si="17">SUM(K8:K27)</f>
        <v>16123.0474963</v>
      </c>
      <c r="L28" s="81">
        <f t="shared" si="17"/>
        <v>840.54229800000007</v>
      </c>
      <c r="M28" s="81">
        <f t="shared" si="17"/>
        <v>1006.5773393000001</v>
      </c>
      <c r="N28" s="81">
        <f t="shared" si="17"/>
        <v>2488.8000019999995</v>
      </c>
      <c r="O28" s="81">
        <f t="shared" si="17"/>
        <v>4448.9400007000004</v>
      </c>
      <c r="P28" s="81">
        <f t="shared" si="17"/>
        <v>59.499999199999998</v>
      </c>
      <c r="Q28" s="81">
        <f t="shared" si="17"/>
        <v>24967.407135500001</v>
      </c>
      <c r="S28" s="26">
        <f t="shared" ref="S28:X28" si="18">IFERROR(C28/$I28, "")</f>
        <v>0.72436250789290657</v>
      </c>
      <c r="T28" s="26">
        <f t="shared" si="18"/>
        <v>0.13081270651114832</v>
      </c>
      <c r="U28" s="26">
        <f t="shared" si="18"/>
        <v>0.14482478559594511</v>
      </c>
      <c r="V28" s="26">
        <f t="shared" si="18"/>
        <v>0</v>
      </c>
      <c r="W28" s="26">
        <f t="shared" si="18"/>
        <v>0</v>
      </c>
      <c r="X28" s="26">
        <f t="shared" si="18"/>
        <v>0</v>
      </c>
      <c r="Y28" s="132">
        <f t="shared" ref="Y28" si="19">SUM(S28:X28)</f>
        <v>1</v>
      </c>
      <c r="Z28" s="135"/>
      <c r="AA28" s="26">
        <f t="shared" ref="AA28:AF28" si="20">IFERROR(K28/$Q28, "")</f>
        <v>0.64576379152224361</v>
      </c>
      <c r="AB28" s="26">
        <f t="shared" si="20"/>
        <v>3.3665582230397957E-2</v>
      </c>
      <c r="AC28" s="26">
        <f t="shared" si="20"/>
        <v>4.0315653677501589E-2</v>
      </c>
      <c r="AD28" s="26">
        <f t="shared" si="20"/>
        <v>9.9681956900574187E-2</v>
      </c>
      <c r="AE28" s="26">
        <f t="shared" si="20"/>
        <v>0.17818990881012464</v>
      </c>
      <c r="AF28" s="26">
        <f t="shared" si="20"/>
        <v>2.383106859157982E-3</v>
      </c>
      <c r="AG28" s="132">
        <f t="shared" ref="AG28" si="2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71</v>
      </c>
      <c r="C1" s="74"/>
    </row>
    <row r="2" spans="2:7" s="77" customFormat="1" x14ac:dyDescent="0.25">
      <c r="B2" s="91" t="s">
        <v>115</v>
      </c>
    </row>
    <row r="3" spans="2:7" s="77" customFormat="1" ht="15.75" customHeight="1" thickBot="1" x14ac:dyDescent="0.3"/>
    <row r="4" spans="2:7" s="77" customFormat="1" x14ac:dyDescent="0.25">
      <c r="B4" s="175" t="s">
        <v>116</v>
      </c>
      <c r="C4" s="172" t="s">
        <v>117</v>
      </c>
      <c r="D4" s="172" t="s">
        <v>118</v>
      </c>
      <c r="E4" s="172" t="s">
        <v>95</v>
      </c>
      <c r="F4" s="172" t="s">
        <v>119</v>
      </c>
      <c r="G4" s="172" t="s">
        <v>120</v>
      </c>
    </row>
    <row r="5" spans="2:7" s="77" customFormat="1" ht="54" customHeight="1" thickBot="1" x14ac:dyDescent="0.3">
      <c r="B5" s="143"/>
      <c r="C5" s="143"/>
      <c r="D5" s="143"/>
      <c r="E5" s="143"/>
      <c r="F5" s="143"/>
      <c r="G5" s="143"/>
    </row>
    <row r="6" spans="2:7" x14ac:dyDescent="0.25">
      <c r="B6" s="2" t="s">
        <v>18</v>
      </c>
      <c r="C6" s="3">
        <v>507</v>
      </c>
      <c r="D6" s="3">
        <v>507</v>
      </c>
      <c r="E6" s="3">
        <v>918.43331979999982</v>
      </c>
      <c r="F6" s="3">
        <v>521.17406570000003</v>
      </c>
      <c r="G6" s="19">
        <f t="shared" ref="G6:G25" si="0">IFERROR(D6/C6, "")</f>
        <v>1</v>
      </c>
    </row>
    <row r="7" spans="2:7" x14ac:dyDescent="0.25">
      <c r="B7" s="2" t="s">
        <v>19</v>
      </c>
      <c r="C7" s="3">
        <v>4447</v>
      </c>
      <c r="D7" s="3">
        <v>4447</v>
      </c>
      <c r="E7" s="3">
        <v>9341.0438787999992</v>
      </c>
      <c r="F7" s="3">
        <v>2578.5892672999998</v>
      </c>
      <c r="G7" s="19">
        <f t="shared" si="0"/>
        <v>1</v>
      </c>
    </row>
    <row r="8" spans="2:7" x14ac:dyDescent="0.25">
      <c r="B8" s="2" t="s">
        <v>20</v>
      </c>
      <c r="C8" s="3">
        <v>3110</v>
      </c>
      <c r="D8" s="3">
        <v>3110</v>
      </c>
      <c r="E8" s="3">
        <v>7014.3305501000004</v>
      </c>
      <c r="F8" s="3">
        <v>1234.8723603000001</v>
      </c>
      <c r="G8" s="19">
        <f t="shared" si="0"/>
        <v>1</v>
      </c>
    </row>
    <row r="9" spans="2:7" x14ac:dyDescent="0.25">
      <c r="B9" s="11" t="s">
        <v>21</v>
      </c>
      <c r="C9" s="20">
        <v>974</v>
      </c>
      <c r="D9" s="20">
        <v>974</v>
      </c>
      <c r="E9" s="20">
        <v>1910.8229576000001</v>
      </c>
      <c r="F9" s="20">
        <v>779.06650600000012</v>
      </c>
      <c r="G9" s="19">
        <f t="shared" si="0"/>
        <v>1</v>
      </c>
    </row>
    <row r="10" spans="2:7" x14ac:dyDescent="0.25">
      <c r="B10" s="11" t="s">
        <v>22</v>
      </c>
      <c r="C10" s="20">
        <v>88</v>
      </c>
      <c r="D10" s="20">
        <v>88</v>
      </c>
      <c r="E10" s="20">
        <v>100.27156479999999</v>
      </c>
      <c r="F10" s="20">
        <v>121.4805009</v>
      </c>
      <c r="G10" s="19">
        <f t="shared" si="0"/>
        <v>1</v>
      </c>
    </row>
    <row r="11" spans="2:7" x14ac:dyDescent="0.25">
      <c r="B11" s="11" t="s">
        <v>23</v>
      </c>
      <c r="C11" s="20">
        <v>0</v>
      </c>
      <c r="D11" s="20">
        <v>0</v>
      </c>
      <c r="E11" s="20">
        <v>0</v>
      </c>
      <c r="F11" s="20">
        <v>0</v>
      </c>
      <c r="G11" s="19" t="str">
        <f t="shared" si="0"/>
        <v/>
      </c>
    </row>
    <row r="12" spans="2:7" x14ac:dyDescent="0.25">
      <c r="B12" s="11" t="s">
        <v>24</v>
      </c>
      <c r="C12" s="20">
        <v>2</v>
      </c>
      <c r="D12" s="20">
        <v>2</v>
      </c>
      <c r="E12" s="20">
        <v>2.6484209999999999</v>
      </c>
      <c r="F12" s="20">
        <v>0</v>
      </c>
      <c r="G12" s="19">
        <f t="shared" si="0"/>
        <v>1</v>
      </c>
    </row>
    <row r="13" spans="2:7" x14ac:dyDescent="0.25">
      <c r="B13" s="11" t="s">
        <v>25</v>
      </c>
      <c r="C13" s="20">
        <v>1506</v>
      </c>
      <c r="D13" s="20">
        <v>1506</v>
      </c>
      <c r="E13" s="20">
        <v>2201.1364103999999</v>
      </c>
      <c r="F13" s="20">
        <v>2355.4629737999999</v>
      </c>
      <c r="G13" s="19">
        <f t="shared" si="0"/>
        <v>1</v>
      </c>
    </row>
    <row r="14" spans="2:7" x14ac:dyDescent="0.25">
      <c r="B14" s="11" t="s">
        <v>26</v>
      </c>
      <c r="C14" s="20">
        <v>11595</v>
      </c>
      <c r="D14" s="20">
        <v>11595</v>
      </c>
      <c r="E14" s="20">
        <v>21640.167121300001</v>
      </c>
      <c r="F14" s="20">
        <v>8532.4018223000003</v>
      </c>
      <c r="G14" s="19">
        <f t="shared" si="0"/>
        <v>1</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45</v>
      </c>
      <c r="C26" s="81">
        <f>SUM(C6:C25)</f>
        <v>22229</v>
      </c>
      <c r="D26" s="81">
        <f>SUM(D6:D25)</f>
        <v>22229</v>
      </c>
      <c r="E26" s="81">
        <f>SUM(E6:E25)</f>
        <v>43128.854223800008</v>
      </c>
      <c r="F26" s="81">
        <f>SUM(F6:F25)</f>
        <v>16123.0474963</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138</v>
      </c>
    </row>
    <row r="2" spans="2:8" ht="26.25" customHeight="1" x14ac:dyDescent="0.4">
      <c r="B2" s="82"/>
    </row>
    <row r="3" spans="2:8" ht="15.75" customHeight="1" thickBot="1" x14ac:dyDescent="0.3"/>
    <row r="4" spans="2:8" x14ac:dyDescent="0.25">
      <c r="B4" s="167" t="s">
        <v>14</v>
      </c>
      <c r="C4" s="168" t="s">
        <v>123</v>
      </c>
      <c r="D4" s="168" t="s">
        <v>139</v>
      </c>
      <c r="E4" s="168" t="s">
        <v>140</v>
      </c>
      <c r="F4" s="168" t="s">
        <v>141</v>
      </c>
      <c r="G4" s="168" t="s">
        <v>142</v>
      </c>
      <c r="H4" s="168" t="s">
        <v>143</v>
      </c>
    </row>
    <row r="5" spans="2:8" x14ac:dyDescent="0.25">
      <c r="B5" s="151"/>
      <c r="C5" s="151"/>
      <c r="D5" s="151"/>
      <c r="E5" s="151"/>
      <c r="F5" s="151"/>
      <c r="G5" s="151"/>
      <c r="H5" s="151"/>
    </row>
    <row r="6" spans="2:8" ht="15.75" customHeight="1" thickBot="1" x14ac:dyDescent="0.3">
      <c r="B6" s="157"/>
      <c r="C6" s="157"/>
      <c r="D6" s="157"/>
      <c r="E6" s="157"/>
      <c r="F6" s="157"/>
      <c r="G6" s="157"/>
      <c r="H6" s="157"/>
    </row>
    <row r="7" spans="2:8" x14ac:dyDescent="0.25">
      <c r="B7" t="s">
        <v>18</v>
      </c>
      <c r="C7" s="44">
        <v>1421</v>
      </c>
      <c r="D7" s="44">
        <v>13.5931</v>
      </c>
      <c r="E7" s="44">
        <v>136.70179999999999</v>
      </c>
      <c r="F7" s="44">
        <v>381.88850000000002</v>
      </c>
      <c r="G7" s="44">
        <v>435.00740000000002</v>
      </c>
      <c r="H7" s="44">
        <v>453.47430000000008</v>
      </c>
    </row>
    <row r="8" spans="2:8" x14ac:dyDescent="0.25">
      <c r="B8" t="s">
        <v>19</v>
      </c>
      <c r="C8" s="44">
        <v>7299</v>
      </c>
      <c r="D8" s="44">
        <v>135.63480000000001</v>
      </c>
      <c r="E8" s="44">
        <v>924.54759999999999</v>
      </c>
      <c r="F8" s="44">
        <v>2430.2709</v>
      </c>
      <c r="G8" s="44">
        <v>2030.8665000000001</v>
      </c>
      <c r="H8" s="44">
        <v>1775.9573</v>
      </c>
    </row>
    <row r="9" spans="2:8" x14ac:dyDescent="0.25">
      <c r="B9" t="s">
        <v>20</v>
      </c>
      <c r="C9" s="44">
        <v>4357</v>
      </c>
      <c r="D9" s="44">
        <v>165.66630000000001</v>
      </c>
      <c r="E9" s="44">
        <v>535.85969999999998</v>
      </c>
      <c r="F9" s="44">
        <v>1496.6642999999999</v>
      </c>
      <c r="G9" s="44">
        <v>1394.1564000000001</v>
      </c>
      <c r="H9" s="44">
        <v>763.55049999999994</v>
      </c>
    </row>
    <row r="10" spans="2:8" x14ac:dyDescent="0.25">
      <c r="B10" t="s">
        <v>21</v>
      </c>
      <c r="C10" s="44">
        <v>2007</v>
      </c>
      <c r="D10" s="44">
        <v>20.9421</v>
      </c>
      <c r="E10" s="44">
        <v>119.4862</v>
      </c>
      <c r="F10" s="44">
        <v>371.96039999999999</v>
      </c>
      <c r="G10" s="44">
        <v>661.51070000000004</v>
      </c>
      <c r="H10" s="44">
        <v>832.68070000000012</v>
      </c>
    </row>
    <row r="11" spans="2:8" x14ac:dyDescent="0.25">
      <c r="B11" t="s">
        <v>22</v>
      </c>
      <c r="C11" s="44">
        <v>320</v>
      </c>
      <c r="D11" s="44">
        <v>7.2303999999999986</v>
      </c>
      <c r="E11" s="44">
        <v>28.1113</v>
      </c>
      <c r="F11" s="44">
        <v>79.261300000000006</v>
      </c>
      <c r="G11" s="44">
        <v>93.224099999999993</v>
      </c>
      <c r="H11" s="44">
        <v>112.0992</v>
      </c>
    </row>
    <row r="12" spans="2:8" x14ac:dyDescent="0.25">
      <c r="B12" t="s">
        <v>23</v>
      </c>
      <c r="C12" s="44">
        <v>3</v>
      </c>
      <c r="D12" s="44">
        <v>1E-4</v>
      </c>
      <c r="E12" s="44">
        <v>1.6400000000000001E-2</v>
      </c>
      <c r="F12" s="44">
        <v>0.28010000000000002</v>
      </c>
      <c r="G12" s="44">
        <v>0.58449999999999991</v>
      </c>
      <c r="H12" s="44">
        <v>2.1183000000000001</v>
      </c>
    </row>
    <row r="13" spans="2:8" x14ac:dyDescent="0.25">
      <c r="B13" t="s">
        <v>24</v>
      </c>
      <c r="C13" s="44">
        <v>14</v>
      </c>
      <c r="D13" s="44">
        <v>2.6200000000000001E-2</v>
      </c>
      <c r="E13" s="44">
        <v>0.88049999999999995</v>
      </c>
      <c r="F13" s="44">
        <v>4.610100000000001</v>
      </c>
      <c r="G13" s="44">
        <v>5.3217999999999996</v>
      </c>
      <c r="H13" s="44">
        <v>3.1583999999999999</v>
      </c>
    </row>
    <row r="14" spans="2:8" x14ac:dyDescent="0.25">
      <c r="B14" t="s">
        <v>25</v>
      </c>
      <c r="C14" s="44">
        <v>2476</v>
      </c>
      <c r="D14" s="44">
        <v>34.4833</v>
      </c>
      <c r="E14" s="44">
        <v>241.8716</v>
      </c>
      <c r="F14" s="44">
        <v>678.71929999999998</v>
      </c>
      <c r="G14" s="44">
        <v>756.7319</v>
      </c>
      <c r="H14" s="44">
        <v>763.67400000000009</v>
      </c>
    </row>
    <row r="15" spans="2:8" x14ac:dyDescent="0.25">
      <c r="B15" t="s">
        <v>26</v>
      </c>
      <c r="C15" s="44">
        <v>22916</v>
      </c>
      <c r="D15" s="44">
        <v>1043.3809000000001</v>
      </c>
      <c r="E15" s="44">
        <v>3755.8130000000001</v>
      </c>
      <c r="F15" s="44">
        <v>7254.3823000000011</v>
      </c>
      <c r="G15" s="44">
        <v>6190.2672000000002</v>
      </c>
      <c r="H15" s="44">
        <v>4666.7219999999998</v>
      </c>
    </row>
    <row r="16" spans="2:8" x14ac:dyDescent="0.25">
      <c r="C16" s="44"/>
      <c r="D16" s="44"/>
      <c r="E16" s="44"/>
      <c r="F16" s="44"/>
      <c r="G16" s="44"/>
      <c r="H16" s="44"/>
    </row>
    <row r="17" spans="2:8" x14ac:dyDescent="0.25">
      <c r="C17" s="44"/>
      <c r="D17" s="44"/>
      <c r="E17" s="44"/>
      <c r="F17" s="44"/>
      <c r="G17" s="44"/>
      <c r="H17" s="44"/>
    </row>
    <row r="18" spans="2:8" x14ac:dyDescent="0.25">
      <c r="C18" s="44"/>
      <c r="D18" s="44"/>
      <c r="E18" s="44"/>
      <c r="F18" s="44"/>
      <c r="G18" s="44"/>
      <c r="H18" s="44"/>
    </row>
    <row r="19" spans="2:8" x14ac:dyDescent="0.25">
      <c r="C19" s="44"/>
      <c r="D19" s="44"/>
      <c r="E19" s="44"/>
      <c r="F19" s="44"/>
      <c r="G19" s="44"/>
      <c r="H19" s="44"/>
    </row>
    <row r="20" spans="2:8" x14ac:dyDescent="0.25">
      <c r="C20" s="44"/>
      <c r="D20" s="44"/>
      <c r="E20" s="44"/>
      <c r="F20" s="44"/>
      <c r="G20" s="44"/>
      <c r="H20" s="44"/>
    </row>
    <row r="21" spans="2:8" x14ac:dyDescent="0.25">
      <c r="C21" s="44"/>
      <c r="D21" s="44"/>
      <c r="E21" s="44"/>
      <c r="F21" s="44"/>
      <c r="G21" s="44"/>
      <c r="H21" s="44"/>
    </row>
    <row r="22" spans="2:8" x14ac:dyDescent="0.25">
      <c r="C22" s="44"/>
      <c r="D22" s="44"/>
      <c r="E22" s="44"/>
      <c r="F22" s="44"/>
      <c r="G22" s="44"/>
      <c r="H22" s="44"/>
    </row>
    <row r="23" spans="2:8" x14ac:dyDescent="0.25">
      <c r="C23" s="44"/>
      <c r="D23" s="44"/>
      <c r="E23" s="44"/>
      <c r="F23" s="44"/>
      <c r="G23" s="44"/>
      <c r="H23" s="44"/>
    </row>
    <row r="24" spans="2:8" x14ac:dyDescent="0.25">
      <c r="C24" s="44"/>
      <c r="D24" s="44"/>
      <c r="E24" s="44"/>
      <c r="F24" s="44"/>
      <c r="G24" s="44"/>
      <c r="H24" s="44"/>
    </row>
    <row r="25" spans="2:8" ht="15.75" customHeight="1" thickBot="1" x14ac:dyDescent="0.3">
      <c r="C25" s="44"/>
      <c r="D25" s="44"/>
      <c r="E25" s="44"/>
      <c r="F25" s="44"/>
      <c r="G25" s="44"/>
      <c r="H25" s="44"/>
    </row>
    <row r="26" spans="2:8" ht="15.75" customHeight="1" thickBot="1" x14ac:dyDescent="0.3">
      <c r="B26" s="80" t="s">
        <v>45</v>
      </c>
      <c r="C26" s="81">
        <f t="shared" ref="C26:H26" si="0">SUM(C7:C25)</f>
        <v>40813</v>
      </c>
      <c r="D26" s="81">
        <f t="shared" si="0"/>
        <v>1420.9572000000001</v>
      </c>
      <c r="E26" s="81">
        <f t="shared" si="0"/>
        <v>5743.2880999999998</v>
      </c>
      <c r="F26" s="81">
        <f t="shared" si="0"/>
        <v>12698.037200000001</v>
      </c>
      <c r="G26" s="81">
        <f t="shared" si="0"/>
        <v>11567.6705</v>
      </c>
      <c r="H26" s="81">
        <f t="shared" si="0"/>
        <v>9373.4346999999998</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0E210-8614-4E3E-A8E2-C9F2E5E6FAA8}">
  <sheetPr>
    <tabColor rgb="FFFFFF00"/>
  </sheetPr>
  <dimension ref="B1:V34"/>
  <sheetViews>
    <sheetView workbookViewId="0"/>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78" t="s">
        <v>197</v>
      </c>
      <c r="I2" s="151"/>
      <c r="J2" s="151"/>
      <c r="L2" s="178" t="s">
        <v>144</v>
      </c>
      <c r="M2" s="151"/>
      <c r="N2" s="151"/>
      <c r="P2" s="178" t="s">
        <v>145</v>
      </c>
      <c r="Q2" s="151"/>
      <c r="R2" s="151"/>
      <c r="T2" s="178" t="s">
        <v>146</v>
      </c>
      <c r="U2" s="151"/>
      <c r="V2" s="151"/>
    </row>
    <row r="3" spans="2:22" ht="15.75" customHeight="1" thickBot="1" x14ac:dyDescent="0.3">
      <c r="C3" s="34"/>
      <c r="D3" s="34"/>
      <c r="E3" s="34"/>
      <c r="F3" s="34"/>
      <c r="H3" s="157"/>
      <c r="I3" s="157"/>
      <c r="J3" s="157"/>
      <c r="L3" s="157"/>
      <c r="M3" s="157"/>
      <c r="N3" s="157"/>
      <c r="P3" s="157"/>
      <c r="Q3" s="157"/>
      <c r="R3" s="157"/>
      <c r="T3" s="157"/>
      <c r="U3" s="157"/>
      <c r="V3" s="157"/>
    </row>
    <row r="4" spans="2:22" ht="15" customHeight="1" thickBot="1" x14ac:dyDescent="0.3">
      <c r="B4" s="167" t="s">
        <v>14</v>
      </c>
      <c r="C4" s="118"/>
      <c r="H4" s="168" t="s">
        <v>147</v>
      </c>
      <c r="I4" s="168" t="s">
        <v>148</v>
      </c>
      <c r="J4" s="168" t="s">
        <v>149</v>
      </c>
      <c r="L4" s="168" t="s">
        <v>147</v>
      </c>
      <c r="M4" s="168" t="s">
        <v>148</v>
      </c>
      <c r="N4" s="168" t="s">
        <v>149</v>
      </c>
      <c r="P4" s="168" t="s">
        <v>150</v>
      </c>
      <c r="Q4" s="168" t="s">
        <v>151</v>
      </c>
      <c r="R4" s="168" t="s">
        <v>152</v>
      </c>
      <c r="T4" s="168" t="s">
        <v>147</v>
      </c>
      <c r="U4" s="168" t="s">
        <v>148</v>
      </c>
      <c r="V4" s="168" t="s">
        <v>149</v>
      </c>
    </row>
    <row r="5" spans="2:22" ht="15.75" customHeight="1" thickBot="1" x14ac:dyDescent="0.3">
      <c r="B5" s="151"/>
      <c r="C5" s="145" t="s">
        <v>52</v>
      </c>
      <c r="D5" s="143"/>
      <c r="E5" s="143"/>
      <c r="F5" s="143"/>
      <c r="H5" s="151"/>
      <c r="I5" s="151"/>
      <c r="J5" s="151"/>
      <c r="L5" s="151"/>
      <c r="M5" s="151"/>
      <c r="N5" s="151"/>
      <c r="P5" s="151"/>
      <c r="Q5" s="151"/>
      <c r="R5" s="151"/>
      <c r="T5" s="151"/>
      <c r="U5" s="151"/>
      <c r="V5" s="151"/>
    </row>
    <row r="6" spans="2:22" ht="24.75" customHeight="1" thickBot="1" x14ac:dyDescent="0.3">
      <c r="B6" s="157"/>
      <c r="C6" s="10" t="s">
        <v>50</v>
      </c>
      <c r="D6" s="47" t="s">
        <v>68</v>
      </c>
      <c r="E6" s="47" t="s">
        <v>69</v>
      </c>
      <c r="F6" s="47" t="s">
        <v>70</v>
      </c>
      <c r="H6" s="157"/>
      <c r="I6" s="157"/>
      <c r="J6" s="157"/>
      <c r="L6" s="157"/>
      <c r="M6" s="157"/>
      <c r="N6" s="157"/>
      <c r="P6" s="157"/>
      <c r="Q6" s="157"/>
      <c r="R6" s="157"/>
      <c r="T6" s="157"/>
      <c r="U6" s="157"/>
      <c r="V6" s="157"/>
    </row>
    <row r="7" spans="2:22" x14ac:dyDescent="0.25">
      <c r="B7" t="s">
        <v>18</v>
      </c>
      <c r="C7" s="44">
        <v>1421</v>
      </c>
      <c r="D7" s="44">
        <v>0</v>
      </c>
      <c r="E7" s="44">
        <v>6</v>
      </c>
      <c r="F7" s="44">
        <v>75</v>
      </c>
      <c r="H7" s="44">
        <v>0</v>
      </c>
      <c r="I7" s="44">
        <v>0</v>
      </c>
      <c r="J7" s="44">
        <v>0</v>
      </c>
      <c r="L7" s="44">
        <v>0</v>
      </c>
      <c r="M7" s="44">
        <v>3</v>
      </c>
      <c r="N7" s="44">
        <v>27</v>
      </c>
      <c r="P7" s="44">
        <v>497</v>
      </c>
      <c r="Q7" s="44">
        <v>494</v>
      </c>
      <c r="R7" s="44">
        <v>472</v>
      </c>
      <c r="T7" s="44">
        <f t="shared" ref="T7:V15" si="0">IF(L7+P7&gt;0, L7+P7, "NaN")</f>
        <v>497</v>
      </c>
      <c r="U7" s="44">
        <f t="shared" si="0"/>
        <v>497</v>
      </c>
      <c r="V7" s="44">
        <f t="shared" si="0"/>
        <v>499</v>
      </c>
    </row>
    <row r="8" spans="2:22" x14ac:dyDescent="0.25">
      <c r="B8" t="s">
        <v>19</v>
      </c>
      <c r="C8" s="44">
        <v>7299</v>
      </c>
      <c r="D8" s="44">
        <v>322</v>
      </c>
      <c r="E8" s="44">
        <v>629</v>
      </c>
      <c r="F8" s="44">
        <v>1241</v>
      </c>
      <c r="H8" s="44">
        <v>10</v>
      </c>
      <c r="I8" s="44">
        <v>18</v>
      </c>
      <c r="J8" s="44">
        <v>201</v>
      </c>
      <c r="L8" s="44">
        <v>181</v>
      </c>
      <c r="M8" s="44">
        <v>329</v>
      </c>
      <c r="N8" s="44">
        <v>871</v>
      </c>
      <c r="P8" s="44">
        <v>1624</v>
      </c>
      <c r="Q8" s="44">
        <v>1499</v>
      </c>
      <c r="R8" s="44">
        <v>1346</v>
      </c>
      <c r="T8" s="44">
        <f t="shared" si="0"/>
        <v>1805</v>
      </c>
      <c r="U8" s="44">
        <f t="shared" si="0"/>
        <v>1828</v>
      </c>
      <c r="V8" s="44">
        <f t="shared" si="0"/>
        <v>2217</v>
      </c>
    </row>
    <row r="9" spans="2:22" x14ac:dyDescent="0.25">
      <c r="B9" t="s">
        <v>20</v>
      </c>
      <c r="C9" s="44">
        <v>4357</v>
      </c>
      <c r="D9" s="44">
        <v>75</v>
      </c>
      <c r="E9" s="44">
        <v>264</v>
      </c>
      <c r="F9" s="44">
        <v>613</v>
      </c>
      <c r="H9" s="44">
        <v>0</v>
      </c>
      <c r="I9" s="44">
        <v>4</v>
      </c>
      <c r="J9" s="44">
        <v>152</v>
      </c>
      <c r="L9" s="44">
        <v>40</v>
      </c>
      <c r="M9" s="44">
        <v>111</v>
      </c>
      <c r="N9" s="44">
        <v>429</v>
      </c>
      <c r="P9" s="44">
        <v>593</v>
      </c>
      <c r="Q9" s="44">
        <v>532</v>
      </c>
      <c r="R9" s="44">
        <v>430</v>
      </c>
      <c r="T9" s="44">
        <f t="shared" si="0"/>
        <v>633</v>
      </c>
      <c r="U9" s="44">
        <f t="shared" si="0"/>
        <v>643</v>
      </c>
      <c r="V9" s="44">
        <f t="shared" si="0"/>
        <v>859</v>
      </c>
    </row>
    <row r="10" spans="2:22" x14ac:dyDescent="0.25">
      <c r="B10" t="s">
        <v>21</v>
      </c>
      <c r="C10" s="44">
        <v>2007</v>
      </c>
      <c r="D10" s="44">
        <v>122</v>
      </c>
      <c r="E10" s="44">
        <v>329</v>
      </c>
      <c r="F10" s="44">
        <v>1516</v>
      </c>
      <c r="H10" s="44">
        <v>34</v>
      </c>
      <c r="I10" s="44">
        <v>82</v>
      </c>
      <c r="J10" s="44">
        <v>437</v>
      </c>
      <c r="L10" s="44">
        <v>99</v>
      </c>
      <c r="M10" s="44">
        <v>285</v>
      </c>
      <c r="N10" s="44">
        <v>1444</v>
      </c>
      <c r="P10" s="44">
        <v>1087</v>
      </c>
      <c r="Q10" s="44">
        <v>963</v>
      </c>
      <c r="R10" s="44">
        <v>191</v>
      </c>
      <c r="T10" s="44">
        <f t="shared" si="0"/>
        <v>1186</v>
      </c>
      <c r="U10" s="44">
        <f t="shared" si="0"/>
        <v>1248</v>
      </c>
      <c r="V10" s="44">
        <f t="shared" si="0"/>
        <v>1635</v>
      </c>
    </row>
    <row r="11" spans="2:22" x14ac:dyDescent="0.25">
      <c r="B11" t="s">
        <v>22</v>
      </c>
      <c r="C11" s="44">
        <v>320</v>
      </c>
      <c r="D11" s="44">
        <v>186</v>
      </c>
      <c r="E11" s="44">
        <v>189</v>
      </c>
      <c r="F11" s="44">
        <v>223</v>
      </c>
      <c r="H11" s="44">
        <v>51</v>
      </c>
      <c r="I11" s="44">
        <v>78</v>
      </c>
      <c r="J11" s="44">
        <v>105</v>
      </c>
      <c r="L11" s="44">
        <v>165</v>
      </c>
      <c r="M11" s="44">
        <v>186</v>
      </c>
      <c r="N11" s="44">
        <v>215</v>
      </c>
      <c r="P11" s="44">
        <v>27</v>
      </c>
      <c r="Q11" s="44">
        <v>26</v>
      </c>
      <c r="R11" s="44">
        <v>20</v>
      </c>
      <c r="T11" s="44">
        <f t="shared" si="0"/>
        <v>192</v>
      </c>
      <c r="U11" s="44">
        <f t="shared" si="0"/>
        <v>212</v>
      </c>
      <c r="V11" s="44">
        <f t="shared" si="0"/>
        <v>235</v>
      </c>
    </row>
    <row r="12" spans="2:22" x14ac:dyDescent="0.25">
      <c r="B12" t="s">
        <v>23</v>
      </c>
      <c r="C12" s="44">
        <v>3</v>
      </c>
      <c r="D12" s="44">
        <v>3</v>
      </c>
      <c r="E12" s="44">
        <v>3</v>
      </c>
      <c r="F12" s="44">
        <v>3</v>
      </c>
      <c r="H12" s="44">
        <v>1</v>
      </c>
      <c r="I12" s="44">
        <v>1</v>
      </c>
      <c r="J12" s="44">
        <v>1</v>
      </c>
      <c r="L12" s="44">
        <v>3</v>
      </c>
      <c r="M12" s="44">
        <v>3</v>
      </c>
      <c r="N12" s="44">
        <v>3</v>
      </c>
      <c r="P12" s="44">
        <v>0</v>
      </c>
      <c r="Q12" s="44">
        <v>0</v>
      </c>
      <c r="R12" s="44">
        <v>0</v>
      </c>
      <c r="T12" s="44">
        <f t="shared" si="0"/>
        <v>3</v>
      </c>
      <c r="U12" s="44">
        <f t="shared" si="0"/>
        <v>3</v>
      </c>
      <c r="V12" s="44">
        <f t="shared" si="0"/>
        <v>3</v>
      </c>
    </row>
    <row r="13" spans="2:22" x14ac:dyDescent="0.25">
      <c r="B13" t="s">
        <v>24</v>
      </c>
      <c r="C13" s="44">
        <v>14</v>
      </c>
      <c r="D13" s="44">
        <v>13</v>
      </c>
      <c r="E13" s="44">
        <v>13</v>
      </c>
      <c r="F13" s="44">
        <v>14</v>
      </c>
      <c r="H13" s="44">
        <v>0</v>
      </c>
      <c r="I13" s="44">
        <v>10</v>
      </c>
      <c r="J13" s="44">
        <v>10</v>
      </c>
      <c r="L13" s="44">
        <v>6</v>
      </c>
      <c r="M13" s="44">
        <v>13</v>
      </c>
      <c r="N13" s="44">
        <v>14</v>
      </c>
      <c r="P13" s="44">
        <v>1</v>
      </c>
      <c r="Q13" s="44">
        <v>1</v>
      </c>
      <c r="R13" s="44">
        <v>0</v>
      </c>
      <c r="T13" s="44">
        <f t="shared" si="0"/>
        <v>7</v>
      </c>
      <c r="U13" s="44">
        <f t="shared" si="0"/>
        <v>14</v>
      </c>
      <c r="V13" s="44">
        <f t="shared" si="0"/>
        <v>14</v>
      </c>
    </row>
    <row r="14" spans="2:22" x14ac:dyDescent="0.25">
      <c r="B14" t="s">
        <v>25</v>
      </c>
      <c r="C14" s="44">
        <v>2476</v>
      </c>
      <c r="D14" s="44">
        <v>182</v>
      </c>
      <c r="E14" s="44">
        <v>298</v>
      </c>
      <c r="F14" s="44">
        <v>1605</v>
      </c>
      <c r="H14" s="44">
        <v>66</v>
      </c>
      <c r="I14" s="44">
        <v>111</v>
      </c>
      <c r="J14" s="44">
        <v>868</v>
      </c>
      <c r="L14" s="44">
        <v>164</v>
      </c>
      <c r="M14" s="44">
        <v>253</v>
      </c>
      <c r="N14" s="44">
        <v>1453</v>
      </c>
      <c r="P14" s="44">
        <v>875</v>
      </c>
      <c r="Q14" s="44">
        <v>834</v>
      </c>
      <c r="R14" s="44">
        <v>487</v>
      </c>
      <c r="T14" s="44">
        <f t="shared" si="0"/>
        <v>1039</v>
      </c>
      <c r="U14" s="44">
        <f t="shared" si="0"/>
        <v>1087</v>
      </c>
      <c r="V14" s="44">
        <f t="shared" si="0"/>
        <v>1940</v>
      </c>
    </row>
    <row r="15" spans="2:22" x14ac:dyDescent="0.25">
      <c r="B15" t="s">
        <v>26</v>
      </c>
      <c r="C15" s="44">
        <v>22916</v>
      </c>
      <c r="D15" s="44">
        <v>373</v>
      </c>
      <c r="E15" s="44">
        <v>918</v>
      </c>
      <c r="F15" s="44">
        <v>2088</v>
      </c>
      <c r="H15" s="44">
        <v>32</v>
      </c>
      <c r="I15" s="44">
        <v>117</v>
      </c>
      <c r="J15" s="44">
        <v>546</v>
      </c>
      <c r="L15" s="44">
        <v>162</v>
      </c>
      <c r="M15" s="44">
        <v>466</v>
      </c>
      <c r="N15" s="44">
        <v>1323</v>
      </c>
      <c r="P15" s="44">
        <v>5308</v>
      </c>
      <c r="Q15" s="44">
        <v>5094</v>
      </c>
      <c r="R15" s="44">
        <v>4758</v>
      </c>
      <c r="T15" s="44">
        <f t="shared" si="0"/>
        <v>5470</v>
      </c>
      <c r="U15" s="44">
        <f t="shared" si="0"/>
        <v>5560</v>
      </c>
      <c r="V15" s="44">
        <f t="shared" si="0"/>
        <v>6081</v>
      </c>
    </row>
    <row r="16" spans="2:22" x14ac:dyDescent="0.25">
      <c r="C16" s="44"/>
      <c r="D16" s="44"/>
      <c r="E16" s="44"/>
      <c r="F16" s="44"/>
      <c r="H16" s="44"/>
      <c r="I16" s="44"/>
      <c r="J16" s="44"/>
      <c r="L16" s="44"/>
      <c r="M16" s="44"/>
      <c r="N16" s="44"/>
      <c r="P16" s="44"/>
      <c r="Q16" s="44"/>
      <c r="R16" s="44"/>
      <c r="T16" s="44"/>
      <c r="U16" s="44"/>
      <c r="V16" s="44"/>
    </row>
    <row r="17" spans="2:22" x14ac:dyDescent="0.25">
      <c r="C17" s="44"/>
      <c r="D17" s="44"/>
      <c r="E17" s="44"/>
      <c r="F17" s="44"/>
      <c r="H17" s="44"/>
      <c r="I17" s="44"/>
      <c r="J17" s="44"/>
      <c r="L17" s="44"/>
      <c r="M17" s="44"/>
      <c r="N17" s="44"/>
      <c r="P17" s="44"/>
      <c r="Q17" s="44"/>
      <c r="R17" s="44"/>
      <c r="T17" s="44"/>
      <c r="U17" s="44"/>
      <c r="V17" s="44"/>
    </row>
    <row r="18" spans="2:22" x14ac:dyDescent="0.25">
      <c r="C18" s="44"/>
      <c r="D18" s="44"/>
      <c r="E18" s="44"/>
      <c r="F18" s="44"/>
      <c r="H18" s="44"/>
      <c r="I18" s="44"/>
      <c r="J18" s="44"/>
      <c r="L18" s="44"/>
      <c r="M18" s="44"/>
      <c r="N18" s="44"/>
      <c r="P18" s="44"/>
      <c r="Q18" s="44"/>
      <c r="R18" s="44"/>
      <c r="T18" s="44"/>
      <c r="U18" s="44"/>
      <c r="V18" s="44"/>
    </row>
    <row r="19" spans="2:22" x14ac:dyDescent="0.25">
      <c r="C19" s="44"/>
      <c r="D19" s="44"/>
      <c r="E19" s="44"/>
      <c r="F19" s="44"/>
      <c r="H19" s="44"/>
      <c r="I19" s="44"/>
      <c r="J19" s="44"/>
      <c r="L19" s="44"/>
      <c r="M19" s="44"/>
      <c r="N19" s="44"/>
      <c r="P19" s="44"/>
      <c r="Q19" s="44"/>
      <c r="R19" s="44"/>
      <c r="T19" s="44"/>
      <c r="U19" s="44"/>
      <c r="V19" s="44"/>
    </row>
    <row r="20" spans="2:22" x14ac:dyDescent="0.25">
      <c r="C20" s="44"/>
      <c r="D20" s="44"/>
      <c r="E20" s="44"/>
      <c r="F20" s="44"/>
      <c r="H20" s="44"/>
      <c r="I20" s="44"/>
      <c r="J20" s="44"/>
      <c r="L20" s="44"/>
      <c r="M20" s="44"/>
      <c r="N20" s="44"/>
      <c r="P20" s="44"/>
      <c r="Q20" s="44"/>
      <c r="R20" s="44"/>
      <c r="T20" s="44"/>
      <c r="U20" s="44"/>
      <c r="V20" s="44"/>
    </row>
    <row r="21" spans="2:22" x14ac:dyDescent="0.25">
      <c r="C21" s="44"/>
      <c r="D21" s="44"/>
      <c r="E21" s="44"/>
      <c r="F21" s="44"/>
      <c r="H21" s="44"/>
      <c r="I21" s="44"/>
      <c r="J21" s="44"/>
      <c r="L21" s="44"/>
      <c r="M21" s="44"/>
      <c r="N21" s="44"/>
      <c r="P21" s="44"/>
      <c r="Q21" s="44"/>
      <c r="R21" s="44"/>
      <c r="T21" s="44"/>
      <c r="U21" s="44"/>
      <c r="V21" s="44"/>
    </row>
    <row r="22" spans="2:22" x14ac:dyDescent="0.25">
      <c r="C22" s="44"/>
      <c r="D22" s="44"/>
      <c r="E22" s="44"/>
      <c r="F22" s="44"/>
      <c r="H22" s="44"/>
      <c r="I22" s="44"/>
      <c r="J22" s="44"/>
      <c r="L22" s="44"/>
      <c r="M22" s="44"/>
      <c r="N22" s="44"/>
      <c r="P22" s="44"/>
      <c r="Q22" s="44"/>
      <c r="R22" s="44"/>
      <c r="T22" s="44"/>
      <c r="U22" s="44"/>
      <c r="V22" s="44"/>
    </row>
    <row r="23" spans="2:22" x14ac:dyDescent="0.25">
      <c r="C23" s="44"/>
      <c r="D23" s="44"/>
      <c r="E23" s="44"/>
      <c r="F23" s="44"/>
      <c r="H23" s="44"/>
      <c r="I23" s="44"/>
      <c r="J23" s="44"/>
      <c r="L23" s="44"/>
      <c r="M23" s="44"/>
      <c r="N23" s="44"/>
      <c r="P23" s="44"/>
      <c r="Q23" s="44"/>
      <c r="R23" s="44"/>
      <c r="T23" s="44"/>
      <c r="U23" s="44"/>
      <c r="V23" s="44"/>
    </row>
    <row r="24" spans="2:22" x14ac:dyDescent="0.25">
      <c r="C24" s="44"/>
      <c r="D24" s="44"/>
      <c r="E24" s="44"/>
      <c r="F24" s="44"/>
      <c r="H24" s="44"/>
      <c r="I24" s="44"/>
      <c r="J24" s="44"/>
      <c r="L24" s="44"/>
      <c r="M24" s="44"/>
      <c r="N24" s="44"/>
      <c r="P24" s="44"/>
      <c r="Q24" s="44"/>
      <c r="R24" s="44"/>
      <c r="T24" s="44"/>
      <c r="U24" s="44"/>
      <c r="V24" s="44"/>
    </row>
    <row r="25" spans="2:22" ht="15.75" customHeight="1" thickBot="1" x14ac:dyDescent="0.3">
      <c r="C25" s="44"/>
      <c r="D25" s="44"/>
      <c r="E25" s="44"/>
      <c r="F25" s="44"/>
      <c r="H25" s="44"/>
      <c r="I25" s="44"/>
      <c r="J25" s="44"/>
      <c r="L25" s="44"/>
      <c r="M25" s="44"/>
      <c r="N25" s="44"/>
      <c r="P25" s="44"/>
      <c r="Q25" s="44"/>
      <c r="R25" s="44"/>
      <c r="T25" s="44"/>
      <c r="U25" s="44"/>
      <c r="V25" s="44"/>
    </row>
    <row r="26" spans="2:22" ht="15.75" customHeight="1" thickBot="1" x14ac:dyDescent="0.3">
      <c r="B26" s="80" t="s">
        <v>45</v>
      </c>
      <c r="C26" s="81">
        <f>SUM(C7:C25)</f>
        <v>40813</v>
      </c>
      <c r="D26" s="81">
        <f>SUM(D7:D25)</f>
        <v>1276</v>
      </c>
      <c r="E26" s="81">
        <f>SUM(E7:E25)</f>
        <v>2649</v>
      </c>
      <c r="F26" s="81">
        <f>SUM(F7:F25)</f>
        <v>7378</v>
      </c>
      <c r="H26" s="81">
        <f>SUM(H7:H25)</f>
        <v>194</v>
      </c>
      <c r="I26" s="81">
        <f>SUM(I7:I25)</f>
        <v>421</v>
      </c>
      <c r="J26" s="81">
        <f>SUM(J7:J25)</f>
        <v>2320</v>
      </c>
      <c r="L26" s="81">
        <f>SUM(L7:L25)</f>
        <v>820</v>
      </c>
      <c r="M26" s="81">
        <f>SUM(M7:M25)</f>
        <v>1649</v>
      </c>
      <c r="N26" s="81">
        <f>SUM(N7:N25)</f>
        <v>5779</v>
      </c>
      <c r="P26" s="81">
        <f>SUM(P7:P25)</f>
        <v>10012</v>
      </c>
      <c r="Q26" s="81">
        <f>SUM(Q7:Q25)</f>
        <v>9443</v>
      </c>
      <c r="R26" s="81">
        <f>SUM(R7:R25)</f>
        <v>7704</v>
      </c>
      <c r="T26" s="81">
        <f>SUM(T7:T25)</f>
        <v>10832</v>
      </c>
      <c r="U26" s="81">
        <f>SUM(U7:U25)</f>
        <v>11092</v>
      </c>
      <c r="V26" s="81">
        <f>SUM(V7:V25)</f>
        <v>13483</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H4:H6"/>
    <mergeCell ref="I4:I6"/>
    <mergeCell ref="J4:J6"/>
    <mergeCell ref="L4:L6"/>
    <mergeCell ref="C5:F5"/>
    <mergeCell ref="T4:T6"/>
    <mergeCell ref="U4:U6"/>
    <mergeCell ref="H2:J3"/>
    <mergeCell ref="L2:N3"/>
    <mergeCell ref="P2:R3"/>
    <mergeCell ref="T2:V3"/>
    <mergeCell ref="M4:M6"/>
    <mergeCell ref="V4:V6"/>
    <mergeCell ref="N4:N6"/>
    <mergeCell ref="P4:P6"/>
    <mergeCell ref="Q4:Q6"/>
    <mergeCell ref="R4:R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153</v>
      </c>
    </row>
    <row r="2" spans="2:29" x14ac:dyDescent="0.25">
      <c r="B2" t="s">
        <v>154</v>
      </c>
      <c r="C2" t="s">
        <v>155</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80" t="s">
        <v>156</v>
      </c>
      <c r="X3" s="143"/>
      <c r="Y3" s="143"/>
      <c r="Z3" s="143"/>
      <c r="AA3" s="143"/>
      <c r="AB3" s="143"/>
      <c r="AC3" s="143"/>
    </row>
    <row r="4" spans="2:29" ht="15.75" customHeight="1" thickBot="1" x14ac:dyDescent="0.3">
      <c r="C4" s="118"/>
      <c r="W4" s="179" t="s">
        <v>157</v>
      </c>
      <c r="X4" s="143"/>
      <c r="Y4" s="143"/>
      <c r="Z4" s="143"/>
      <c r="AA4" s="143"/>
      <c r="AB4" s="143"/>
      <c r="AC4" s="143"/>
    </row>
    <row r="5" spans="2:29" ht="26.25" customHeight="1" thickBot="1" x14ac:dyDescent="0.3">
      <c r="B5" s="56"/>
      <c r="C5" s="145" t="s">
        <v>52</v>
      </c>
      <c r="D5" s="143"/>
      <c r="E5" s="143"/>
      <c r="F5" s="143"/>
      <c r="G5" s="5"/>
      <c r="H5" s="145" t="s">
        <v>158</v>
      </c>
      <c r="I5" s="143"/>
      <c r="J5" s="143"/>
      <c r="K5" s="143"/>
      <c r="L5" s="5"/>
      <c r="M5" s="181" t="s">
        <v>159</v>
      </c>
      <c r="N5" s="143"/>
      <c r="O5" s="143"/>
      <c r="P5" s="143"/>
      <c r="Q5" s="5"/>
      <c r="R5" s="182" t="s">
        <v>157</v>
      </c>
      <c r="S5" s="143"/>
      <c r="T5" s="143"/>
      <c r="U5" s="143"/>
      <c r="V5" s="5"/>
      <c r="W5" s="142" t="s">
        <v>160</v>
      </c>
      <c r="X5" s="142" t="s">
        <v>42</v>
      </c>
      <c r="Y5" s="5" t="s">
        <v>43</v>
      </c>
      <c r="Z5" s="142" t="s">
        <v>161</v>
      </c>
      <c r="AA5" s="142" t="s">
        <v>162</v>
      </c>
      <c r="AB5" s="142" t="s">
        <v>163</v>
      </c>
      <c r="AC5" s="142" t="s">
        <v>164</v>
      </c>
    </row>
    <row r="6" spans="2:29" ht="39.75" customHeight="1" thickBot="1" x14ac:dyDescent="0.3">
      <c r="B6" s="53" t="s">
        <v>14</v>
      </c>
      <c r="C6" s="10" t="s">
        <v>50</v>
      </c>
      <c r="D6" s="47" t="s">
        <v>68</v>
      </c>
      <c r="E6" s="47" t="s">
        <v>69</v>
      </c>
      <c r="F6" s="47" t="s">
        <v>70</v>
      </c>
      <c r="G6" s="47"/>
      <c r="H6" s="10" t="s">
        <v>50</v>
      </c>
      <c r="I6" s="47" t="s">
        <v>68</v>
      </c>
      <c r="J6" s="47" t="s">
        <v>69</v>
      </c>
      <c r="K6" s="47" t="s">
        <v>70</v>
      </c>
      <c r="L6" s="47"/>
      <c r="M6" s="10" t="s">
        <v>50</v>
      </c>
      <c r="N6" s="47" t="s">
        <v>68</v>
      </c>
      <c r="O6" s="47" t="s">
        <v>69</v>
      </c>
      <c r="P6" s="47" t="s">
        <v>70</v>
      </c>
      <c r="Q6" s="47"/>
      <c r="R6" s="10" t="s">
        <v>50</v>
      </c>
      <c r="S6" s="47" t="s">
        <v>68</v>
      </c>
      <c r="T6" s="47" t="s">
        <v>69</v>
      </c>
      <c r="U6" s="47" t="s">
        <v>70</v>
      </c>
      <c r="V6" s="47"/>
      <c r="W6" s="143"/>
      <c r="X6" s="143"/>
      <c r="Y6" s="10" t="s">
        <v>47</v>
      </c>
      <c r="Z6" s="143"/>
      <c r="AA6" s="143"/>
      <c r="AB6" s="143"/>
      <c r="AC6" s="143"/>
    </row>
    <row r="7" spans="2:29" x14ac:dyDescent="0.25">
      <c r="B7" s="67" t="s">
        <v>18</v>
      </c>
      <c r="C7" s="68">
        <v>1421</v>
      </c>
      <c r="D7" s="44">
        <v>0</v>
      </c>
      <c r="E7" s="44">
        <v>6</v>
      </c>
      <c r="F7" s="44">
        <v>75</v>
      </c>
      <c r="H7" s="108">
        <v>277.59201100000001</v>
      </c>
      <c r="I7" s="108">
        <v>0</v>
      </c>
      <c r="J7" s="108">
        <v>4.2627420000000003</v>
      </c>
      <c r="K7" s="108">
        <v>18.994629</v>
      </c>
      <c r="L7" s="44"/>
      <c r="M7" s="108">
        <v>185.0463465</v>
      </c>
      <c r="N7" s="108">
        <v>0</v>
      </c>
      <c r="O7" s="108">
        <v>3.6962899999999999</v>
      </c>
      <c r="P7" s="108">
        <v>13.972082500000001</v>
      </c>
      <c r="Q7" s="44"/>
      <c r="R7" s="108">
        <v>462.63835749999998</v>
      </c>
      <c r="S7" s="108">
        <v>0</v>
      </c>
      <c r="T7" s="108">
        <v>7.9590319999999997</v>
      </c>
      <c r="U7" s="108">
        <v>32.966711500000002</v>
      </c>
      <c r="V7" s="44"/>
      <c r="W7" s="108">
        <v>14.5187955</v>
      </c>
      <c r="X7" s="108">
        <v>0.548844</v>
      </c>
      <c r="Y7" s="108">
        <v>0</v>
      </c>
      <c r="Z7" s="108">
        <v>8.2754440000000002</v>
      </c>
      <c r="AA7" s="108">
        <v>6.3803679999999998</v>
      </c>
      <c r="AB7" s="108">
        <v>3.2432599999999998</v>
      </c>
      <c r="AC7" s="108">
        <v>0</v>
      </c>
    </row>
    <row r="8" spans="2:29" x14ac:dyDescent="0.25">
      <c r="B8" s="67" t="s">
        <v>19</v>
      </c>
      <c r="C8" s="68">
        <v>7299</v>
      </c>
      <c r="D8" s="44">
        <v>322</v>
      </c>
      <c r="E8" s="44">
        <v>629</v>
      </c>
      <c r="F8" s="44">
        <v>1241</v>
      </c>
      <c r="H8" s="108">
        <v>2955.7385810000001</v>
      </c>
      <c r="I8" s="108">
        <v>350.70191799999998</v>
      </c>
      <c r="J8" s="108">
        <v>594.65430500000002</v>
      </c>
      <c r="K8" s="108">
        <v>820.248921</v>
      </c>
      <c r="L8" s="44"/>
      <c r="M8" s="108">
        <v>2173.8711834999999</v>
      </c>
      <c r="N8" s="108">
        <v>342.89365850000002</v>
      </c>
      <c r="O8" s="108">
        <v>565.49635350000005</v>
      </c>
      <c r="P8" s="108">
        <v>717.48666600000001</v>
      </c>
      <c r="Q8" s="44"/>
      <c r="R8" s="108">
        <v>5129.6097645</v>
      </c>
      <c r="S8" s="108">
        <v>693.59557649999999</v>
      </c>
      <c r="T8" s="108">
        <v>1160.1506585</v>
      </c>
      <c r="U8" s="108">
        <v>1537.7355869999999</v>
      </c>
      <c r="V8" s="44"/>
      <c r="W8" s="108">
        <v>213.73519049999999</v>
      </c>
      <c r="X8" s="108">
        <v>99.739531499999998</v>
      </c>
      <c r="Y8" s="108">
        <v>96.442487999999997</v>
      </c>
      <c r="Z8" s="108">
        <v>796.59707700000001</v>
      </c>
      <c r="AA8" s="108">
        <v>187.00779249999999</v>
      </c>
      <c r="AB8" s="108">
        <v>125.49713749999999</v>
      </c>
      <c r="AC8" s="108">
        <v>18.716370000000001</v>
      </c>
    </row>
    <row r="9" spans="2:29" x14ac:dyDescent="0.25">
      <c r="B9" s="67" t="s">
        <v>20</v>
      </c>
      <c r="C9" s="68">
        <v>4357</v>
      </c>
      <c r="D9" s="44">
        <v>75</v>
      </c>
      <c r="E9" s="44">
        <v>264</v>
      </c>
      <c r="F9" s="44">
        <v>613</v>
      </c>
      <c r="H9" s="108">
        <v>1881.106587</v>
      </c>
      <c r="I9" s="108">
        <v>98.223333999999994</v>
      </c>
      <c r="J9" s="108">
        <v>232.86241799999999</v>
      </c>
      <c r="K9" s="108">
        <v>458.58436499999999</v>
      </c>
      <c r="L9" s="44"/>
      <c r="M9" s="108">
        <v>1315.4297695</v>
      </c>
      <c r="N9" s="108">
        <v>94.711982500000005</v>
      </c>
      <c r="O9" s="108">
        <v>218.498783</v>
      </c>
      <c r="P9" s="108">
        <v>399.49145149999998</v>
      </c>
      <c r="Q9" s="44"/>
      <c r="R9" s="108">
        <v>3196.5363564999998</v>
      </c>
      <c r="S9" s="108">
        <v>192.9353165</v>
      </c>
      <c r="T9" s="108">
        <v>451.36120099999999</v>
      </c>
      <c r="U9" s="108">
        <v>858.07581649999997</v>
      </c>
      <c r="V9" s="44"/>
      <c r="W9" s="108">
        <v>98.867502000000002</v>
      </c>
      <c r="X9" s="108">
        <v>74.438556000000005</v>
      </c>
      <c r="Y9" s="108">
        <v>72.986575500000001</v>
      </c>
      <c r="Z9" s="108">
        <v>388.6854505</v>
      </c>
      <c r="AA9" s="108">
        <v>115.08133650000001</v>
      </c>
      <c r="AB9" s="108">
        <v>91.098150000000004</v>
      </c>
      <c r="AC9" s="108">
        <v>16.918246</v>
      </c>
    </row>
    <row r="10" spans="2:29" x14ac:dyDescent="0.25">
      <c r="B10" s="67" t="s">
        <v>21</v>
      </c>
      <c r="C10" s="68">
        <v>2007</v>
      </c>
      <c r="D10" s="44">
        <v>122</v>
      </c>
      <c r="E10" s="44">
        <v>329</v>
      </c>
      <c r="F10" s="44">
        <v>1516</v>
      </c>
      <c r="H10" s="108">
        <v>442.577741</v>
      </c>
      <c r="I10" s="108">
        <v>36.234465999999998</v>
      </c>
      <c r="J10" s="108">
        <v>84.639791000000002</v>
      </c>
      <c r="K10" s="108">
        <v>333.056062</v>
      </c>
      <c r="L10" s="44"/>
      <c r="M10" s="108">
        <v>292.36176</v>
      </c>
      <c r="N10" s="108">
        <v>33.757203500000003</v>
      </c>
      <c r="O10" s="108">
        <v>63.173029</v>
      </c>
      <c r="P10" s="108">
        <v>225.68305050000001</v>
      </c>
      <c r="Q10" s="44"/>
      <c r="R10" s="108">
        <v>734.93950099999995</v>
      </c>
      <c r="S10" s="108">
        <v>69.9916695</v>
      </c>
      <c r="T10" s="108">
        <v>147.81281999999999</v>
      </c>
      <c r="U10" s="108">
        <v>558.73911250000003</v>
      </c>
      <c r="V10" s="44"/>
      <c r="W10" s="108">
        <v>331.42966050000001</v>
      </c>
      <c r="X10" s="108">
        <v>9.4955040000000004</v>
      </c>
      <c r="Y10" s="108">
        <v>1.0620765000000001</v>
      </c>
      <c r="Z10" s="108">
        <v>37.509369999999997</v>
      </c>
      <c r="AA10" s="108">
        <v>164.534333</v>
      </c>
      <c r="AB10" s="108">
        <v>14.708168499999999</v>
      </c>
      <c r="AC10" s="108">
        <v>0</v>
      </c>
    </row>
    <row r="11" spans="2:29" x14ac:dyDescent="0.25">
      <c r="B11" s="67" t="s">
        <v>22</v>
      </c>
      <c r="C11" s="68">
        <v>320</v>
      </c>
      <c r="D11" s="44">
        <v>186</v>
      </c>
      <c r="E11" s="44">
        <v>189</v>
      </c>
      <c r="F11" s="44">
        <v>223</v>
      </c>
      <c r="H11" s="108">
        <v>105.62277400000001</v>
      </c>
      <c r="I11" s="108">
        <v>74.715128000000007</v>
      </c>
      <c r="J11" s="108">
        <v>75.269295999999997</v>
      </c>
      <c r="K11" s="108">
        <v>83.074616000000006</v>
      </c>
      <c r="L11" s="44"/>
      <c r="M11" s="108">
        <v>103.9781875</v>
      </c>
      <c r="N11" s="108">
        <v>83.975272000000004</v>
      </c>
      <c r="O11" s="108">
        <v>84.394125000000003</v>
      </c>
      <c r="P11" s="108">
        <v>89.418746999999996</v>
      </c>
      <c r="Q11" s="44"/>
      <c r="R11" s="108">
        <v>209.60096150000001</v>
      </c>
      <c r="S11" s="108">
        <v>158.69040000000001</v>
      </c>
      <c r="T11" s="108">
        <v>159.663421</v>
      </c>
      <c r="U11" s="108">
        <v>172.49336299999999</v>
      </c>
      <c r="V11" s="44"/>
      <c r="W11" s="108">
        <v>15.593375999999999</v>
      </c>
      <c r="X11" s="108">
        <v>5.3796524999999997</v>
      </c>
      <c r="Y11" s="108">
        <v>5.8228590000000002</v>
      </c>
      <c r="Z11" s="108">
        <v>43.193620000000003</v>
      </c>
      <c r="AA11" s="108">
        <v>67.477598499999999</v>
      </c>
      <c r="AB11" s="108">
        <v>32.539180999999999</v>
      </c>
      <c r="AC11" s="108">
        <v>2.4870760000000001</v>
      </c>
    </row>
    <row r="12" spans="2:29" x14ac:dyDescent="0.25">
      <c r="B12" s="67" t="s">
        <v>23</v>
      </c>
      <c r="C12" s="68">
        <v>3</v>
      </c>
      <c r="D12" s="44">
        <v>3</v>
      </c>
      <c r="E12" s="44">
        <v>3</v>
      </c>
      <c r="F12" s="44">
        <v>3</v>
      </c>
      <c r="H12" s="108">
        <v>0.42645899999999998</v>
      </c>
      <c r="I12" s="108">
        <v>0.42645899999999998</v>
      </c>
      <c r="J12" s="108">
        <v>0.42645899999999998</v>
      </c>
      <c r="K12" s="108">
        <v>0.42645899999999998</v>
      </c>
      <c r="L12" s="44"/>
      <c r="M12" s="108">
        <v>0.42645899999999998</v>
      </c>
      <c r="N12" s="108">
        <v>0.42645899999999998</v>
      </c>
      <c r="O12" s="108">
        <v>0.42645899999999998</v>
      </c>
      <c r="P12" s="108">
        <v>0.42645899999999998</v>
      </c>
      <c r="Q12" s="44"/>
      <c r="R12" s="108">
        <v>0.85291799999999995</v>
      </c>
      <c r="S12" s="108">
        <v>0.85291799999999995</v>
      </c>
      <c r="T12" s="108">
        <v>0.85291799999999995</v>
      </c>
      <c r="U12" s="108">
        <v>0.85291799999999995</v>
      </c>
      <c r="V12" s="44"/>
      <c r="W12" s="108">
        <v>0</v>
      </c>
      <c r="X12" s="108">
        <v>0</v>
      </c>
      <c r="Y12" s="108">
        <v>0</v>
      </c>
      <c r="Z12" s="108">
        <v>0</v>
      </c>
      <c r="AA12" s="108">
        <v>0.85291799999999995</v>
      </c>
      <c r="AB12" s="108">
        <v>0</v>
      </c>
      <c r="AC12" s="108">
        <v>0</v>
      </c>
    </row>
    <row r="13" spans="2:29" x14ac:dyDescent="0.25">
      <c r="B13" s="67" t="s">
        <v>24</v>
      </c>
      <c r="C13" s="68">
        <v>14</v>
      </c>
      <c r="D13" s="44">
        <v>13</v>
      </c>
      <c r="E13" s="44">
        <v>13</v>
      </c>
      <c r="F13" s="44">
        <v>14</v>
      </c>
      <c r="H13" s="108">
        <v>2.5776189999999999</v>
      </c>
      <c r="I13" s="108">
        <v>2.489563</v>
      </c>
      <c r="J13" s="108">
        <v>2.489563</v>
      </c>
      <c r="K13" s="108">
        <v>2.5776189999999999</v>
      </c>
      <c r="L13" s="44"/>
      <c r="M13" s="108">
        <v>2.2738489999999998</v>
      </c>
      <c r="N13" s="108">
        <v>2.1857929999999999</v>
      </c>
      <c r="O13" s="108">
        <v>2.1857929999999999</v>
      </c>
      <c r="P13" s="108">
        <v>2.2738489999999998</v>
      </c>
      <c r="Q13" s="44"/>
      <c r="R13" s="108">
        <v>4.8514679999999997</v>
      </c>
      <c r="S13" s="108">
        <v>4.6753559999999998</v>
      </c>
      <c r="T13" s="108">
        <v>4.6753559999999998</v>
      </c>
      <c r="U13" s="108">
        <v>4.8514679999999997</v>
      </c>
      <c r="V13" s="44"/>
      <c r="W13" s="108">
        <v>0.91130999999999995</v>
      </c>
      <c r="X13" s="108">
        <v>0</v>
      </c>
      <c r="Y13" s="108">
        <v>0</v>
      </c>
      <c r="Z13" s="108">
        <v>0</v>
      </c>
      <c r="AA13" s="108">
        <v>2.5945239999999998</v>
      </c>
      <c r="AB13" s="108">
        <v>1.345634</v>
      </c>
      <c r="AC13" s="108">
        <v>0</v>
      </c>
    </row>
    <row r="14" spans="2:29" x14ac:dyDescent="0.25">
      <c r="B14" s="67" t="s">
        <v>25</v>
      </c>
      <c r="C14" s="68">
        <v>2476</v>
      </c>
      <c r="D14" s="44">
        <v>182</v>
      </c>
      <c r="E14" s="44">
        <v>298</v>
      </c>
      <c r="F14" s="44">
        <v>1605</v>
      </c>
      <c r="H14" s="108">
        <v>1014.820739</v>
      </c>
      <c r="I14" s="108">
        <v>101.549176</v>
      </c>
      <c r="J14" s="108">
        <v>156.97880799999999</v>
      </c>
      <c r="K14" s="108">
        <v>655.88791600000002</v>
      </c>
      <c r="L14" s="44"/>
      <c r="M14" s="108">
        <v>732.80606499999999</v>
      </c>
      <c r="N14" s="108">
        <v>73.102187999999998</v>
      </c>
      <c r="O14" s="108">
        <v>106.1922895</v>
      </c>
      <c r="P14" s="108">
        <v>432.78134449999999</v>
      </c>
      <c r="Q14" s="44"/>
      <c r="R14" s="108">
        <v>1747.626804</v>
      </c>
      <c r="S14" s="108">
        <v>174.651364</v>
      </c>
      <c r="T14" s="108">
        <v>263.17109749999997</v>
      </c>
      <c r="U14" s="108">
        <v>1088.6692605000001</v>
      </c>
      <c r="V14" s="44"/>
      <c r="W14" s="108">
        <v>563.37202200000002</v>
      </c>
      <c r="X14" s="108">
        <v>50.125621500000001</v>
      </c>
      <c r="Y14" s="108">
        <v>68.787059999999997</v>
      </c>
      <c r="Z14" s="108">
        <v>212.1375515</v>
      </c>
      <c r="AA14" s="108">
        <v>92.4405055</v>
      </c>
      <c r="AB14" s="108">
        <v>53.116934000000001</v>
      </c>
      <c r="AC14" s="108">
        <v>48.689565999999999</v>
      </c>
    </row>
    <row r="15" spans="2:29" x14ac:dyDescent="0.25">
      <c r="B15" t="s">
        <v>26</v>
      </c>
      <c r="C15" s="44">
        <v>22916</v>
      </c>
      <c r="D15" s="44">
        <v>373</v>
      </c>
      <c r="E15" s="44">
        <v>918</v>
      </c>
      <c r="F15" s="44">
        <v>2088</v>
      </c>
      <c r="H15" s="108">
        <v>6369.359152</v>
      </c>
      <c r="I15" s="108">
        <v>117.497381</v>
      </c>
      <c r="J15" s="108">
        <v>279.22334799999999</v>
      </c>
      <c r="K15" s="108">
        <v>671.69476999999995</v>
      </c>
      <c r="L15" s="44"/>
      <c r="M15" s="108">
        <v>4709.1378324999996</v>
      </c>
      <c r="N15" s="108">
        <v>103.6385545</v>
      </c>
      <c r="O15" s="108">
        <v>258.99688550000002</v>
      </c>
      <c r="P15" s="108">
        <v>599.35578799999996</v>
      </c>
      <c r="Q15" s="44"/>
      <c r="R15" s="108">
        <v>11078.4969845</v>
      </c>
      <c r="S15" s="108">
        <v>221.13593549999999</v>
      </c>
      <c r="T15" s="108">
        <v>538.22023349999995</v>
      </c>
      <c r="U15" s="108">
        <v>1271.0505579999999</v>
      </c>
      <c r="V15" s="44"/>
      <c r="W15" s="108">
        <v>415.09619850000001</v>
      </c>
      <c r="X15" s="108">
        <v>7.1606399999999999</v>
      </c>
      <c r="Y15" s="108">
        <v>0.35596949999999999</v>
      </c>
      <c r="Z15" s="108">
        <v>59.467149999999997</v>
      </c>
      <c r="AA15" s="108">
        <v>771.30420449999997</v>
      </c>
      <c r="AB15" s="108">
        <v>4.1301639999999997</v>
      </c>
      <c r="AC15" s="108">
        <v>9.4020770000000002</v>
      </c>
    </row>
    <row r="16" spans="2:29" x14ac:dyDescent="0.25">
      <c r="C16" s="44"/>
      <c r="D16" s="44"/>
      <c r="E16" s="44"/>
      <c r="F16" s="44"/>
      <c r="H16" s="108"/>
      <c r="I16" s="108"/>
      <c r="J16" s="108"/>
      <c r="K16" s="108"/>
      <c r="L16" s="44"/>
      <c r="M16" s="108"/>
      <c r="N16" s="108"/>
      <c r="O16" s="108"/>
      <c r="P16" s="108"/>
      <c r="Q16" s="44"/>
      <c r="R16" s="108"/>
      <c r="S16" s="108"/>
      <c r="T16" s="108"/>
      <c r="U16" s="108"/>
      <c r="V16" s="44"/>
      <c r="W16" s="108"/>
      <c r="X16" s="108"/>
      <c r="Y16" s="108"/>
      <c r="Z16" s="108"/>
      <c r="AA16" s="108"/>
      <c r="AB16" s="108"/>
      <c r="AC16" s="108"/>
    </row>
    <row r="17" spans="2:29" x14ac:dyDescent="0.25">
      <c r="C17" s="44"/>
      <c r="D17" s="44"/>
      <c r="E17" s="44"/>
      <c r="F17" s="44"/>
      <c r="H17" s="108"/>
      <c r="I17" s="108"/>
      <c r="J17" s="108"/>
      <c r="K17" s="108"/>
      <c r="L17" s="44"/>
      <c r="M17" s="108"/>
      <c r="N17" s="108"/>
      <c r="O17" s="108"/>
      <c r="P17" s="108"/>
      <c r="Q17" s="44"/>
      <c r="R17" s="108"/>
      <c r="S17" s="108"/>
      <c r="T17" s="108"/>
      <c r="U17" s="108"/>
      <c r="V17" s="44"/>
      <c r="W17" s="108"/>
      <c r="X17" s="108"/>
      <c r="Y17" s="108"/>
      <c r="Z17" s="108"/>
      <c r="AA17" s="108"/>
      <c r="AB17" s="108"/>
      <c r="AC17" s="108"/>
    </row>
    <row r="18" spans="2:29" x14ac:dyDescent="0.25">
      <c r="C18" s="44"/>
      <c r="D18" s="44"/>
      <c r="E18" s="44"/>
      <c r="F18" s="44"/>
      <c r="H18" s="108"/>
      <c r="I18" s="108"/>
      <c r="J18" s="108"/>
      <c r="K18" s="108"/>
      <c r="L18" s="44"/>
      <c r="M18" s="108"/>
      <c r="N18" s="108"/>
      <c r="O18" s="108"/>
      <c r="P18" s="108"/>
      <c r="Q18" s="44"/>
      <c r="R18" s="108"/>
      <c r="S18" s="108"/>
      <c r="T18" s="108"/>
      <c r="U18" s="108"/>
      <c r="V18" s="44"/>
      <c r="W18" s="108"/>
      <c r="X18" s="108"/>
      <c r="Y18" s="108"/>
      <c r="Z18" s="108"/>
      <c r="AA18" s="108"/>
      <c r="AB18" s="108"/>
      <c r="AC18" s="108"/>
    </row>
    <row r="19" spans="2:29" x14ac:dyDescent="0.25">
      <c r="C19" s="44"/>
      <c r="D19" s="44"/>
      <c r="E19" s="44"/>
      <c r="F19" s="44"/>
      <c r="H19" s="108"/>
      <c r="I19" s="108"/>
      <c r="J19" s="108"/>
      <c r="K19" s="108"/>
      <c r="L19" s="44"/>
      <c r="M19" s="108"/>
      <c r="N19" s="108"/>
      <c r="O19" s="108"/>
      <c r="P19" s="108"/>
      <c r="Q19" s="44"/>
      <c r="R19" s="108"/>
      <c r="S19" s="108"/>
      <c r="T19" s="108"/>
      <c r="U19" s="108"/>
      <c r="V19" s="44"/>
      <c r="W19" s="108"/>
      <c r="X19" s="108"/>
      <c r="Y19" s="108"/>
      <c r="Z19" s="108"/>
      <c r="AA19" s="108"/>
      <c r="AB19" s="108"/>
      <c r="AC19" s="108"/>
    </row>
    <row r="20" spans="2:29" x14ac:dyDescent="0.25">
      <c r="C20" s="44"/>
      <c r="D20" s="44"/>
      <c r="E20" s="44"/>
      <c r="F20" s="44"/>
      <c r="H20" s="108"/>
      <c r="I20" s="108"/>
      <c r="J20" s="108"/>
      <c r="K20" s="108"/>
      <c r="L20" s="44"/>
      <c r="M20" s="108"/>
      <c r="N20" s="108"/>
      <c r="O20" s="108"/>
      <c r="P20" s="108"/>
      <c r="Q20" s="44"/>
      <c r="R20" s="108"/>
      <c r="S20" s="108"/>
      <c r="T20" s="108"/>
      <c r="U20" s="108"/>
      <c r="V20" s="44"/>
      <c r="W20" s="108"/>
      <c r="X20" s="108"/>
      <c r="Y20" s="108"/>
      <c r="Z20" s="108"/>
      <c r="AA20" s="108"/>
      <c r="AB20" s="108"/>
      <c r="AC20" s="108"/>
    </row>
    <row r="21" spans="2:29" x14ac:dyDescent="0.25">
      <c r="C21" s="44"/>
      <c r="D21" s="44"/>
      <c r="E21" s="44"/>
      <c r="F21" s="44"/>
      <c r="H21" s="108"/>
      <c r="I21" s="108"/>
      <c r="J21" s="108"/>
      <c r="K21" s="108"/>
      <c r="L21" s="44"/>
      <c r="M21" s="108"/>
      <c r="N21" s="108"/>
      <c r="O21" s="108"/>
      <c r="P21" s="108"/>
      <c r="Q21" s="44"/>
      <c r="R21" s="108"/>
      <c r="S21" s="108"/>
      <c r="T21" s="108"/>
      <c r="U21" s="108"/>
      <c r="V21" s="44"/>
      <c r="W21" s="108"/>
      <c r="X21" s="108"/>
      <c r="Y21" s="108"/>
      <c r="Z21" s="108"/>
      <c r="AA21" s="108"/>
      <c r="AB21" s="108"/>
      <c r="AC21" s="108"/>
    </row>
    <row r="22" spans="2:29" x14ac:dyDescent="0.25">
      <c r="C22" s="44"/>
      <c r="D22" s="44"/>
      <c r="E22" s="44"/>
      <c r="F22" s="44"/>
      <c r="H22" s="108"/>
      <c r="I22" s="108"/>
      <c r="J22" s="108"/>
      <c r="K22" s="108"/>
      <c r="L22" s="44"/>
      <c r="M22" s="108"/>
      <c r="N22" s="108"/>
      <c r="O22" s="108"/>
      <c r="P22" s="108"/>
      <c r="Q22" s="44"/>
      <c r="R22" s="108"/>
      <c r="S22" s="108"/>
      <c r="T22" s="108"/>
      <c r="U22" s="108"/>
      <c r="V22" s="44"/>
      <c r="W22" s="108"/>
      <c r="X22" s="108"/>
      <c r="Y22" s="108"/>
      <c r="Z22" s="108"/>
      <c r="AA22" s="108"/>
      <c r="AB22" s="108"/>
      <c r="AC22" s="108"/>
    </row>
    <row r="23" spans="2:29" x14ac:dyDescent="0.25">
      <c r="C23" s="44"/>
      <c r="D23" s="44"/>
      <c r="E23" s="44"/>
      <c r="F23" s="44"/>
      <c r="H23" s="108"/>
      <c r="I23" s="108"/>
      <c r="J23" s="108"/>
      <c r="K23" s="108"/>
      <c r="L23" s="44"/>
      <c r="M23" s="108"/>
      <c r="N23" s="108"/>
      <c r="O23" s="108"/>
      <c r="P23" s="108"/>
      <c r="Q23" s="44"/>
      <c r="R23" s="108"/>
      <c r="S23" s="108"/>
      <c r="T23" s="108"/>
      <c r="U23" s="108"/>
      <c r="V23" s="44"/>
      <c r="W23" s="108"/>
      <c r="X23" s="108"/>
      <c r="Y23" s="108"/>
      <c r="Z23" s="108"/>
      <c r="AA23" s="108"/>
      <c r="AB23" s="108"/>
      <c r="AC23" s="108"/>
    </row>
    <row r="24" spans="2:29" x14ac:dyDescent="0.25">
      <c r="C24" s="44"/>
      <c r="D24" s="44"/>
      <c r="E24" s="44"/>
      <c r="F24" s="44"/>
      <c r="H24" s="108"/>
      <c r="I24" s="108"/>
      <c r="J24" s="108"/>
      <c r="K24" s="108"/>
      <c r="L24" s="44"/>
      <c r="M24" s="108"/>
      <c r="N24" s="108"/>
      <c r="O24" s="108"/>
      <c r="P24" s="108"/>
      <c r="Q24" s="44"/>
      <c r="R24" s="108"/>
      <c r="S24" s="108"/>
      <c r="T24" s="108"/>
      <c r="U24" s="108"/>
      <c r="V24" s="44"/>
      <c r="W24" s="108"/>
      <c r="X24" s="108"/>
      <c r="Y24" s="108"/>
      <c r="Z24" s="108"/>
      <c r="AA24" s="108"/>
      <c r="AB24" s="108"/>
      <c r="AC24" s="108"/>
    </row>
    <row r="25" spans="2:29" x14ac:dyDescent="0.25">
      <c r="C25" s="44"/>
      <c r="D25" s="44"/>
      <c r="E25" s="44"/>
      <c r="F25" s="44"/>
      <c r="H25" s="108"/>
      <c r="I25" s="108"/>
      <c r="J25" s="108"/>
      <c r="K25" s="108"/>
      <c r="L25" s="44"/>
      <c r="M25" s="108"/>
      <c r="N25" s="108"/>
      <c r="O25" s="108"/>
      <c r="P25" s="108"/>
      <c r="Q25" s="44"/>
      <c r="R25" s="108"/>
      <c r="S25" s="108"/>
      <c r="T25" s="108"/>
      <c r="U25" s="108"/>
      <c r="V25" s="44"/>
      <c r="W25" s="108"/>
      <c r="X25" s="108"/>
      <c r="Y25" s="108"/>
      <c r="Z25" s="108"/>
      <c r="AA25" s="108"/>
      <c r="AB25" s="108"/>
      <c r="AC25" s="108"/>
    </row>
    <row r="26" spans="2:29" ht="15.75" customHeight="1" thickBot="1" x14ac:dyDescent="0.3">
      <c r="B26" s="69"/>
      <c r="C26" s="70"/>
      <c r="D26" s="55"/>
      <c r="E26" s="55"/>
      <c r="F26" s="55"/>
      <c r="H26" s="111"/>
      <c r="I26" s="111"/>
      <c r="J26" s="111"/>
      <c r="K26" s="111"/>
      <c r="M26" s="111"/>
      <c r="N26" s="111"/>
      <c r="O26" s="111"/>
      <c r="P26" s="111"/>
      <c r="R26" s="111"/>
      <c r="S26" s="111"/>
      <c r="T26" s="111"/>
      <c r="U26" s="111"/>
      <c r="W26" s="111"/>
      <c r="X26" s="111"/>
      <c r="Y26" s="111"/>
      <c r="Z26" s="111"/>
      <c r="AA26" s="111"/>
      <c r="AB26" s="111"/>
      <c r="AC26" s="111"/>
    </row>
    <row r="27" spans="2:29" ht="15.75" customHeight="1" thickBot="1" x14ac:dyDescent="0.3">
      <c r="B27" s="62" t="s">
        <v>27</v>
      </c>
      <c r="C27" s="63">
        <f>SUM(C7:C26)</f>
        <v>40813</v>
      </c>
      <c r="D27" s="63">
        <f>SUM(D7:D26)</f>
        <v>1276</v>
      </c>
      <c r="E27" s="63">
        <f>SUM(E7:E26)</f>
        <v>2649</v>
      </c>
      <c r="F27" s="63">
        <f>SUM(F7:F26)</f>
        <v>7378</v>
      </c>
      <c r="H27" s="63">
        <f>SUM(H7:H26)</f>
        <v>13049.821663000001</v>
      </c>
      <c r="I27" s="63">
        <f>SUM(I7:I26)</f>
        <v>781.83742500000005</v>
      </c>
      <c r="J27" s="63">
        <f>SUM(J7:J26)</f>
        <v>1430.80673</v>
      </c>
      <c r="K27" s="63">
        <f>SUM(K7:K26)</f>
        <v>3044.545357</v>
      </c>
      <c r="M27" s="63">
        <f>SUM(M7:M26)</f>
        <v>9515.3314524999987</v>
      </c>
      <c r="N27" s="63">
        <f>SUM(N7:N26)</f>
        <v>734.69111099999986</v>
      </c>
      <c r="O27" s="63">
        <f>SUM(O7:O26)</f>
        <v>1303.0600075</v>
      </c>
      <c r="P27" s="63">
        <f>SUM(P7:P26)</f>
        <v>2480.8894379999997</v>
      </c>
      <c r="R27" s="63">
        <f>SUM(R7:R26)</f>
        <v>22565.153115500001</v>
      </c>
      <c r="S27" s="63">
        <f>SUM(S7:S26)</f>
        <v>1516.528536</v>
      </c>
      <c r="T27" s="63">
        <f>SUM(T7:T26)</f>
        <v>2733.8667374999995</v>
      </c>
      <c r="U27" s="63">
        <f>SUM(U7:U26)</f>
        <v>5525.4347950000001</v>
      </c>
      <c r="W27" s="63">
        <f t="shared" ref="W27:AC27" si="0">SUM(W7:W26)</f>
        <v>1653.5240549999999</v>
      </c>
      <c r="X27" s="63">
        <f t="shared" si="0"/>
        <v>246.8883495</v>
      </c>
      <c r="Y27" s="63">
        <f t="shared" si="0"/>
        <v>245.45702849999995</v>
      </c>
      <c r="Z27" s="63">
        <f t="shared" si="0"/>
        <v>1545.8656629999998</v>
      </c>
      <c r="AA27" s="63">
        <f t="shared" si="0"/>
        <v>1407.6735804999998</v>
      </c>
      <c r="AB27" s="63">
        <f t="shared" si="0"/>
        <v>325.678629</v>
      </c>
      <c r="AC27" s="63">
        <f t="shared" si="0"/>
        <v>96.213335000000015</v>
      </c>
    </row>
  </sheetData>
  <mergeCells count="12">
    <mergeCell ref="M5:P5"/>
    <mergeCell ref="H5:K5"/>
    <mergeCell ref="C5:F5"/>
    <mergeCell ref="R5:U5"/>
    <mergeCell ref="Z5:Z6"/>
    <mergeCell ref="AB5:AB6"/>
    <mergeCell ref="AC5:AC6"/>
    <mergeCell ref="W4:AC4"/>
    <mergeCell ref="W3:AC3"/>
    <mergeCell ref="W5:W6"/>
    <mergeCell ref="X5:X6"/>
    <mergeCell ref="AA5:AA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7"/>
  <sheetViews>
    <sheetView zoomScaleNormal="100" workbookViewId="0">
      <selection activeCell="Y7" sqref="Y7:AA7"/>
    </sheetView>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153</v>
      </c>
    </row>
    <row r="3" spans="2:27" ht="15.75" customHeight="1" thickBot="1" x14ac:dyDescent="0.3">
      <c r="B3" s="34"/>
      <c r="C3" s="34"/>
      <c r="D3" s="34"/>
      <c r="E3" s="34"/>
      <c r="F3" s="34"/>
      <c r="G3" s="34"/>
      <c r="M3" s="34"/>
      <c r="N3" s="34"/>
      <c r="O3" s="34"/>
      <c r="Q3" s="34"/>
      <c r="R3" s="34"/>
      <c r="S3" s="34"/>
    </row>
    <row r="4" spans="2:27" ht="32.25" customHeight="1" x14ac:dyDescent="0.25">
      <c r="C4" s="186" t="s">
        <v>50</v>
      </c>
      <c r="D4" s="140"/>
      <c r="E4" s="140"/>
      <c r="F4" s="140"/>
      <c r="G4" s="140"/>
      <c r="M4" s="153" t="s">
        <v>165</v>
      </c>
      <c r="N4" s="151"/>
      <c r="O4" s="151"/>
      <c r="Q4" s="185" t="s">
        <v>166</v>
      </c>
      <c r="R4" s="151"/>
      <c r="S4" s="151"/>
      <c r="U4" s="183" t="s">
        <v>191</v>
      </c>
      <c r="V4" s="151"/>
      <c r="W4" s="151"/>
    </row>
    <row r="5" spans="2:27" ht="68.25" customHeight="1" thickBot="1" x14ac:dyDescent="0.3">
      <c r="B5" s="56"/>
      <c r="C5" s="145" t="s">
        <v>52</v>
      </c>
      <c r="D5" s="5"/>
      <c r="E5" s="145" t="s">
        <v>167</v>
      </c>
      <c r="F5" s="5"/>
      <c r="G5" s="156" t="s">
        <v>168</v>
      </c>
      <c r="H5" s="107"/>
      <c r="I5" s="161" t="s">
        <v>169</v>
      </c>
      <c r="J5" s="143"/>
      <c r="K5" s="143"/>
      <c r="L5" s="107"/>
      <c r="M5" s="154" t="s">
        <v>56</v>
      </c>
      <c r="N5" s="143"/>
      <c r="O5" s="143"/>
      <c r="Q5" s="159" t="s">
        <v>170</v>
      </c>
      <c r="R5" s="143"/>
      <c r="S5" s="143"/>
      <c r="U5" s="184" t="s">
        <v>192</v>
      </c>
      <c r="V5" s="143"/>
      <c r="W5" s="143"/>
      <c r="Y5" s="159" t="s">
        <v>199</v>
      </c>
      <c r="Z5" s="143"/>
      <c r="AA5" s="143"/>
    </row>
    <row r="6" spans="2:27" ht="15.75" customHeight="1" thickBot="1" x14ac:dyDescent="0.3">
      <c r="B6" s="53" t="s">
        <v>14</v>
      </c>
      <c r="C6" s="143"/>
      <c r="D6" s="47"/>
      <c r="E6" s="143"/>
      <c r="F6" s="47"/>
      <c r="G6" s="157"/>
      <c r="H6" s="106"/>
      <c r="I6" s="47" t="s">
        <v>68</v>
      </c>
      <c r="J6" s="47" t="s">
        <v>69</v>
      </c>
      <c r="K6" s="47" t="s">
        <v>70</v>
      </c>
      <c r="L6" s="106"/>
      <c r="M6" s="47" t="s">
        <v>68</v>
      </c>
      <c r="N6" s="47" t="s">
        <v>69</v>
      </c>
      <c r="O6" s="47" t="s">
        <v>70</v>
      </c>
      <c r="Q6" s="47" t="s">
        <v>68</v>
      </c>
      <c r="R6" s="47" t="s">
        <v>69</v>
      </c>
      <c r="S6" s="47" t="s">
        <v>70</v>
      </c>
      <c r="U6" s="47" t="s">
        <v>68</v>
      </c>
      <c r="V6" s="47" t="s">
        <v>69</v>
      </c>
      <c r="W6" s="47" t="s">
        <v>70</v>
      </c>
      <c r="Y6" s="47" t="s">
        <v>68</v>
      </c>
      <c r="Z6" s="47" t="s">
        <v>69</v>
      </c>
      <c r="AA6" s="47" t="s">
        <v>70</v>
      </c>
    </row>
    <row r="7" spans="2:27" x14ac:dyDescent="0.25">
      <c r="B7" s="67" t="s">
        <v>18</v>
      </c>
      <c r="C7" s="68">
        <v>1421</v>
      </c>
      <c r="E7" s="108">
        <v>185.0463465</v>
      </c>
      <c r="F7" s="44"/>
      <c r="G7" s="108">
        <v>86.244633831882751</v>
      </c>
      <c r="H7" s="44"/>
      <c r="I7" s="109">
        <v>0</v>
      </c>
      <c r="J7" s="109">
        <v>0.89276800000000001</v>
      </c>
      <c r="K7" s="109">
        <v>6.9429610000000004</v>
      </c>
      <c r="L7" s="44"/>
      <c r="M7" s="108">
        <v>86.244633831882751</v>
      </c>
      <c r="N7" s="108">
        <v>83.879326648141713</v>
      </c>
      <c r="O7" s="108">
        <v>79.231031999327755</v>
      </c>
      <c r="P7" s="109"/>
      <c r="Q7" s="108">
        <f t="shared" ref="Q7:Q15" si="0">IF(I7+M7&gt;0, I7+M7, "NaN")</f>
        <v>86.244633831882751</v>
      </c>
      <c r="R7" s="108">
        <f t="shared" ref="R7:R15" si="1">IF(J7+N7&gt;0, J7+N7, "NaN")</f>
        <v>84.772094648141717</v>
      </c>
      <c r="S7" s="108">
        <f t="shared" ref="S7:S15" si="2">IF(K7+O7&gt;0, K7+O7, "NaN")</f>
        <v>86.173992999327751</v>
      </c>
      <c r="U7" s="109">
        <v>0</v>
      </c>
      <c r="V7" s="109">
        <v>0.15462531440645449</v>
      </c>
      <c r="W7" s="109">
        <v>0.80747209016032506</v>
      </c>
      <c r="Y7" s="108">
        <f>'Table3-4'!AQ7+'Content Loss'!Q7</f>
        <v>209.26766683188276</v>
      </c>
      <c r="Z7" s="108">
        <f>'Table3-4'!AR7+'Content Loss'!R7</f>
        <v>207.9712856481417</v>
      </c>
      <c r="AA7" s="108">
        <f>'Table3-4'!AS7+'Content Loss'!S7</f>
        <v>210.32992399932778</v>
      </c>
    </row>
    <row r="8" spans="2:27" x14ac:dyDescent="0.25">
      <c r="B8" s="67" t="s">
        <v>19</v>
      </c>
      <c r="C8" s="68">
        <v>7299</v>
      </c>
      <c r="E8" s="108">
        <v>2173.8711834999999</v>
      </c>
      <c r="F8" s="44"/>
      <c r="G8" s="108">
        <v>1011.15020259274</v>
      </c>
      <c r="H8" s="44"/>
      <c r="I8" s="109">
        <v>228.54968700000001</v>
      </c>
      <c r="J8" s="109">
        <v>409.10281400000002</v>
      </c>
      <c r="K8" s="109">
        <v>549.27459150000004</v>
      </c>
      <c r="L8" s="44"/>
      <c r="M8" s="108">
        <v>792.91003552566372</v>
      </c>
      <c r="N8" s="108">
        <v>650.75305243685034</v>
      </c>
      <c r="O8" s="108">
        <v>574.67153283084281</v>
      </c>
      <c r="P8" s="109"/>
      <c r="Q8" s="108">
        <f t="shared" si="0"/>
        <v>1021.4597225256637</v>
      </c>
      <c r="R8" s="108">
        <f t="shared" si="1"/>
        <v>1059.8558664368504</v>
      </c>
      <c r="S8" s="108">
        <f t="shared" si="2"/>
        <v>1123.9461243308428</v>
      </c>
      <c r="U8" s="109">
        <v>29.67350818483429</v>
      </c>
      <c r="V8" s="109">
        <v>53.696300881180647</v>
      </c>
      <c r="W8" s="109">
        <v>116.92585316030851</v>
      </c>
      <c r="Y8" s="108">
        <f>'Table3-4'!AQ8+'Content Loss'!Q8</f>
        <v>2284.8381795256637</v>
      </c>
      <c r="Z8" s="108">
        <f>'Table3-4'!AR8+'Content Loss'!R8</f>
        <v>2348.6290084368502</v>
      </c>
      <c r="AA8" s="108">
        <f>'Table3-4'!AS8+'Content Loss'!S8</f>
        <v>2505.1197873308429</v>
      </c>
    </row>
    <row r="9" spans="2:27" x14ac:dyDescent="0.25">
      <c r="B9" s="67" t="s">
        <v>20</v>
      </c>
      <c r="C9" s="68">
        <v>4357</v>
      </c>
      <c r="E9" s="108">
        <v>1315.4297695</v>
      </c>
      <c r="F9" s="44"/>
      <c r="G9" s="108">
        <v>636.71521833802956</v>
      </c>
      <c r="H9" s="44"/>
      <c r="I9" s="109">
        <v>65.349574000000004</v>
      </c>
      <c r="J9" s="109">
        <v>153.99072649999999</v>
      </c>
      <c r="K9" s="109">
        <v>298.69422900000001</v>
      </c>
      <c r="L9" s="44"/>
      <c r="M9" s="108">
        <v>580.49586639759434</v>
      </c>
      <c r="N9" s="108">
        <v>508.70105629184587</v>
      </c>
      <c r="O9" s="108">
        <v>414.19864351619032</v>
      </c>
      <c r="P9" s="109"/>
      <c r="Q9" s="108">
        <f t="shared" si="0"/>
        <v>645.8454403975943</v>
      </c>
      <c r="R9" s="108">
        <f t="shared" si="1"/>
        <v>662.69178279184587</v>
      </c>
      <c r="S9" s="108">
        <f t="shared" si="2"/>
        <v>712.89287251619032</v>
      </c>
      <c r="U9" s="109">
        <v>9.2054430650213508</v>
      </c>
      <c r="V9" s="109">
        <v>26.495537107606669</v>
      </c>
      <c r="W9" s="109">
        <v>77.379722478363306</v>
      </c>
      <c r="Y9" s="108">
        <f>'Table3-4'!AQ9+'Content Loss'!Q9</f>
        <v>1440.9865453975945</v>
      </c>
      <c r="Z9" s="108">
        <f>'Table3-4'!AR9+'Content Loss'!R9</f>
        <v>1476.8143267918458</v>
      </c>
      <c r="AA9" s="108">
        <f>'Table3-4'!AS9+'Content Loss'!S9</f>
        <v>1597.0989955161904</v>
      </c>
    </row>
    <row r="10" spans="2:27" x14ac:dyDescent="0.25">
      <c r="B10" s="67" t="s">
        <v>21</v>
      </c>
      <c r="C10" s="68">
        <v>2007</v>
      </c>
      <c r="E10" s="108">
        <v>292.36176</v>
      </c>
      <c r="F10" s="44"/>
      <c r="G10" s="108">
        <v>162.8867246967406</v>
      </c>
      <c r="H10" s="44"/>
      <c r="I10" s="109">
        <v>27.817999</v>
      </c>
      <c r="J10" s="109">
        <v>51.668995500000001</v>
      </c>
      <c r="K10" s="109">
        <v>210.78931449999999</v>
      </c>
      <c r="L10" s="44"/>
      <c r="M10" s="108">
        <v>140.103302754152</v>
      </c>
      <c r="N10" s="108">
        <v>124.3212418129619</v>
      </c>
      <c r="O10" s="108">
        <v>29.822670113172091</v>
      </c>
      <c r="P10" s="109"/>
      <c r="Q10" s="108">
        <f t="shared" si="0"/>
        <v>167.92130175415201</v>
      </c>
      <c r="R10" s="108">
        <f t="shared" si="1"/>
        <v>175.99023731296191</v>
      </c>
      <c r="S10" s="108">
        <f t="shared" si="2"/>
        <v>240.61198461317207</v>
      </c>
      <c r="U10" s="109">
        <v>5.598199427115504</v>
      </c>
      <c r="V10" s="109">
        <v>15.37940098272796</v>
      </c>
      <c r="W10" s="109">
        <v>78.815125677067343</v>
      </c>
      <c r="Y10" s="108">
        <f>'Table3-4'!AQ10+'Content Loss'!Q10</f>
        <v>407.42077475415203</v>
      </c>
      <c r="Z10" s="108">
        <f>'Table3-4'!AR10+'Content Loss'!R10</f>
        <v>431.02664031296194</v>
      </c>
      <c r="AA10" s="108">
        <f>'Table3-4'!AS10+'Content Loss'!S10</f>
        <v>601.0298626131721</v>
      </c>
    </row>
    <row r="11" spans="2:27" x14ac:dyDescent="0.25">
      <c r="B11" s="67" t="s">
        <v>22</v>
      </c>
      <c r="C11" s="68">
        <v>320</v>
      </c>
      <c r="E11" s="108">
        <v>103.9781875</v>
      </c>
      <c r="F11" s="44"/>
      <c r="G11" s="108">
        <v>64.412429583079742</v>
      </c>
      <c r="H11" s="44"/>
      <c r="I11" s="109">
        <v>76.689330499999997</v>
      </c>
      <c r="J11" s="109">
        <v>82.804611499999993</v>
      </c>
      <c r="K11" s="109">
        <v>88.208220499999996</v>
      </c>
      <c r="L11" s="44"/>
      <c r="M11" s="108">
        <v>7.742102946833767</v>
      </c>
      <c r="N11" s="108">
        <v>7.5724072792419568</v>
      </c>
      <c r="O11" s="108">
        <v>5.965393842284314</v>
      </c>
      <c r="P11" s="109"/>
      <c r="Q11" s="108">
        <f t="shared" si="0"/>
        <v>84.431433446833765</v>
      </c>
      <c r="R11" s="108">
        <f t="shared" si="1"/>
        <v>90.377018779241951</v>
      </c>
      <c r="S11" s="108">
        <f t="shared" si="2"/>
        <v>94.17361434228431</v>
      </c>
      <c r="U11" s="109">
        <v>20.01900386375403</v>
      </c>
      <c r="V11" s="109">
        <v>26.015146726608151</v>
      </c>
      <c r="W11" s="109">
        <v>29.761184759204571</v>
      </c>
      <c r="Y11" s="108">
        <f>'Table3-4'!AQ11+'Content Loss'!Q11</f>
        <v>163.86291244683377</v>
      </c>
      <c r="Z11" s="108">
        <f>'Table3-4'!AR11+'Content Loss'!R11</f>
        <v>175.31697977924193</v>
      </c>
      <c r="AA11" s="108">
        <f>'Table3-4'!AS11+'Content Loss'!S11</f>
        <v>184.11363634228431</v>
      </c>
    </row>
    <row r="12" spans="2:27" x14ac:dyDescent="0.25">
      <c r="B12" s="67" t="s">
        <v>23</v>
      </c>
      <c r="C12" s="68">
        <v>3</v>
      </c>
      <c r="E12" s="108">
        <v>0.42645899999999998</v>
      </c>
      <c r="F12" s="44"/>
      <c r="G12" s="108">
        <v>0.34734202137282488</v>
      </c>
      <c r="H12" s="44"/>
      <c r="I12" s="109">
        <v>0.42577300000000001</v>
      </c>
      <c r="J12" s="109">
        <v>0.42632399999999998</v>
      </c>
      <c r="K12" s="109">
        <v>0.426458</v>
      </c>
      <c r="L12" s="44"/>
      <c r="M12" s="108">
        <v>0</v>
      </c>
      <c r="N12" s="108">
        <v>0</v>
      </c>
      <c r="O12" s="108">
        <v>0</v>
      </c>
      <c r="P12" s="109"/>
      <c r="Q12" s="108">
        <f t="shared" si="0"/>
        <v>0.42577300000000001</v>
      </c>
      <c r="R12" s="108">
        <f t="shared" si="1"/>
        <v>0.42632399999999998</v>
      </c>
      <c r="S12" s="108">
        <f t="shared" si="2"/>
        <v>0.426458</v>
      </c>
      <c r="U12" s="109">
        <v>7.8430978627175019E-2</v>
      </c>
      <c r="V12" s="109">
        <v>7.8981978627175015E-2</v>
      </c>
      <c r="W12" s="109">
        <v>7.9115978627175024E-2</v>
      </c>
      <c r="Y12" s="108">
        <f>'Table3-4'!AQ12+'Content Loss'!Q12</f>
        <v>0.85154600000000003</v>
      </c>
      <c r="Z12" s="108">
        <f>'Table3-4'!AR12+'Content Loss'!R12</f>
        <v>0.85264799999999996</v>
      </c>
      <c r="AA12" s="108">
        <f>'Table3-4'!AS12+'Content Loss'!S12</f>
        <v>0.85291600000000001</v>
      </c>
    </row>
    <row r="13" spans="2:27" x14ac:dyDescent="0.25">
      <c r="B13" s="67" t="s">
        <v>24</v>
      </c>
      <c r="C13" s="68">
        <v>14</v>
      </c>
      <c r="E13" s="108">
        <v>2.2738489999999998</v>
      </c>
      <c r="F13" s="44"/>
      <c r="G13" s="108">
        <v>1.1274100898592181</v>
      </c>
      <c r="H13" s="44"/>
      <c r="I13" s="109">
        <v>1.2582255</v>
      </c>
      <c r="J13" s="109">
        <v>2.0676700000000001</v>
      </c>
      <c r="K13" s="109">
        <v>2.2722319999999998</v>
      </c>
      <c r="L13" s="44"/>
      <c r="M13" s="108">
        <v>5.8186526546001448E-2</v>
      </c>
      <c r="N13" s="108">
        <v>5.8186526546001448E-2</v>
      </c>
      <c r="O13" s="108">
        <v>0</v>
      </c>
      <c r="P13" s="109"/>
      <c r="Q13" s="108">
        <f t="shared" si="0"/>
        <v>1.3164120265460015</v>
      </c>
      <c r="R13" s="108">
        <f t="shared" si="1"/>
        <v>2.1258565265460017</v>
      </c>
      <c r="S13" s="108">
        <f t="shared" si="2"/>
        <v>2.2722319999999998</v>
      </c>
      <c r="U13" s="109">
        <v>0.2523378379602132</v>
      </c>
      <c r="V13" s="109">
        <v>0.9984464366867839</v>
      </c>
      <c r="W13" s="109">
        <v>1.1448219101407831</v>
      </c>
      <c r="Y13" s="108">
        <f>'Table3-4'!AQ13+'Content Loss'!Q13</f>
        <v>2.7920680265460014</v>
      </c>
      <c r="Z13" s="108">
        <f>'Table3-4'!AR13+'Content Loss'!R13</f>
        <v>4.5543155265460022</v>
      </c>
      <c r="AA13" s="108">
        <f>'Table3-4'!AS13+'Content Loss'!S13</f>
        <v>4.8482339999999997</v>
      </c>
    </row>
    <row r="14" spans="2:27" x14ac:dyDescent="0.25">
      <c r="B14" s="67" t="s">
        <v>25</v>
      </c>
      <c r="C14" s="68">
        <v>2476</v>
      </c>
      <c r="E14" s="108">
        <v>732.80606499999999</v>
      </c>
      <c r="F14" s="44"/>
      <c r="G14" s="108">
        <v>385.52888131697978</v>
      </c>
      <c r="H14" s="44"/>
      <c r="I14" s="109">
        <v>58.668208499999999</v>
      </c>
      <c r="J14" s="109">
        <v>86.791661000000005</v>
      </c>
      <c r="K14" s="109">
        <v>378.31545899999998</v>
      </c>
      <c r="L14" s="44"/>
      <c r="M14" s="108">
        <v>334.26691991209327</v>
      </c>
      <c r="N14" s="108">
        <v>318.87029966658753</v>
      </c>
      <c r="O14" s="108">
        <v>175.94793698360661</v>
      </c>
      <c r="P14" s="109"/>
      <c r="Q14" s="108">
        <f t="shared" si="0"/>
        <v>392.93512841209326</v>
      </c>
      <c r="R14" s="108">
        <f t="shared" si="1"/>
        <v>405.66196066658756</v>
      </c>
      <c r="S14" s="108">
        <f t="shared" si="2"/>
        <v>554.26339598360664</v>
      </c>
      <c r="U14" s="109">
        <v>15.22263723308199</v>
      </c>
      <c r="V14" s="109">
        <v>24.82439974792284</v>
      </c>
      <c r="W14" s="109">
        <v>169.74927058763501</v>
      </c>
      <c r="Y14" s="108">
        <f>'Table3-4'!AQ14+'Content Loss'!Q14</f>
        <v>902.81948741209317</v>
      </c>
      <c r="Z14" s="108">
        <f>'Table3-4'!AR14+'Content Loss'!R14</f>
        <v>932.01022866658752</v>
      </c>
      <c r="AA14" s="108">
        <f>'Table3-4'!AS14+'Content Loss'!S14</f>
        <v>1329.8821299836068</v>
      </c>
    </row>
    <row r="15" spans="2:27" x14ac:dyDescent="0.25">
      <c r="B15" t="s">
        <v>26</v>
      </c>
      <c r="C15" s="44">
        <v>22916</v>
      </c>
      <c r="E15" s="108">
        <v>4709.1378324999996</v>
      </c>
      <c r="F15" s="44"/>
      <c r="G15" s="108">
        <v>1868.4901515184731</v>
      </c>
      <c r="H15" s="44"/>
      <c r="I15" s="109">
        <v>40.604312</v>
      </c>
      <c r="J15" s="109">
        <v>172.64827149999999</v>
      </c>
      <c r="K15" s="109">
        <v>439.03783099999998</v>
      </c>
      <c r="L15" s="44"/>
      <c r="M15" s="108">
        <v>1816.7608844378151</v>
      </c>
      <c r="N15" s="108">
        <v>1725.992527835893</v>
      </c>
      <c r="O15" s="108">
        <v>1539.7162063533881</v>
      </c>
      <c r="P15" s="109"/>
      <c r="Q15" s="108">
        <f t="shared" si="0"/>
        <v>1857.365196437815</v>
      </c>
      <c r="R15" s="108">
        <f t="shared" si="1"/>
        <v>1898.640799335893</v>
      </c>
      <c r="S15" s="108">
        <f t="shared" si="2"/>
        <v>1978.754037353388</v>
      </c>
      <c r="U15" s="109">
        <v>7.6129520851933519</v>
      </c>
      <c r="V15" s="109">
        <v>40.462643943487599</v>
      </c>
      <c r="W15" s="109">
        <v>130.31122262461861</v>
      </c>
      <c r="Y15" s="108">
        <f>'Table3-4'!AQ15+'Content Loss'!Q15</f>
        <v>4060.111870437815</v>
      </c>
      <c r="Z15" s="108">
        <f>'Table3-4'!AR15+'Content Loss'!R15</f>
        <v>4138.7138443358926</v>
      </c>
      <c r="AA15" s="108">
        <f>'Table3-4'!AS15+'Content Loss'!S15</f>
        <v>4346.7291223533884</v>
      </c>
    </row>
    <row r="16" spans="2:27" x14ac:dyDescent="0.25">
      <c r="C16" s="44"/>
      <c r="E16" s="108"/>
      <c r="F16" s="44"/>
      <c r="G16" s="108"/>
      <c r="H16" s="44"/>
      <c r="I16" s="109"/>
      <c r="J16" s="109"/>
      <c r="K16" s="109"/>
      <c r="L16" s="44"/>
      <c r="M16" s="108"/>
      <c r="N16" s="108"/>
      <c r="O16" s="108"/>
      <c r="P16" s="109"/>
      <c r="Q16" s="108"/>
      <c r="R16" s="108"/>
      <c r="S16" s="108"/>
      <c r="U16" s="109"/>
      <c r="V16" s="109"/>
      <c r="W16" s="109"/>
      <c r="Y16" s="108"/>
      <c r="Z16" s="108"/>
      <c r="AA16" s="108"/>
    </row>
    <row r="17" spans="2:27" x14ac:dyDescent="0.25">
      <c r="C17" s="44"/>
      <c r="E17" s="108"/>
      <c r="F17" s="44"/>
      <c r="G17" s="108"/>
      <c r="H17" s="44"/>
      <c r="I17" s="109"/>
      <c r="J17" s="109"/>
      <c r="K17" s="109"/>
      <c r="L17" s="44"/>
      <c r="M17" s="108"/>
      <c r="N17" s="108"/>
      <c r="O17" s="108"/>
      <c r="P17" s="109"/>
      <c r="Q17" s="108"/>
      <c r="R17" s="108"/>
      <c r="S17" s="108"/>
      <c r="U17" s="109"/>
      <c r="V17" s="109"/>
      <c r="W17" s="109"/>
      <c r="Y17" s="108"/>
      <c r="Z17" s="108"/>
      <c r="AA17" s="108"/>
    </row>
    <row r="18" spans="2:27" x14ac:dyDescent="0.25">
      <c r="C18" s="44"/>
      <c r="E18" s="108"/>
      <c r="F18" s="44"/>
      <c r="G18" s="108"/>
      <c r="H18" s="44"/>
      <c r="I18" s="109"/>
      <c r="J18" s="109"/>
      <c r="K18" s="109"/>
      <c r="L18" s="44"/>
      <c r="M18" s="108"/>
      <c r="N18" s="108"/>
      <c r="O18" s="108"/>
      <c r="P18" s="109"/>
      <c r="Q18" s="108"/>
      <c r="R18" s="108"/>
      <c r="S18" s="108"/>
      <c r="U18" s="109"/>
      <c r="V18" s="109"/>
      <c r="W18" s="109"/>
      <c r="Y18" s="108"/>
      <c r="Z18" s="108"/>
      <c r="AA18" s="108"/>
    </row>
    <row r="19" spans="2:27" x14ac:dyDescent="0.25">
      <c r="C19" s="44"/>
      <c r="E19" s="108"/>
      <c r="F19" s="44"/>
      <c r="G19" s="108"/>
      <c r="H19" s="44"/>
      <c r="I19" s="109"/>
      <c r="J19" s="109"/>
      <c r="K19" s="109"/>
      <c r="L19" s="44"/>
      <c r="M19" s="108"/>
      <c r="N19" s="108"/>
      <c r="O19" s="108"/>
      <c r="P19" s="109"/>
      <c r="Q19" s="108"/>
      <c r="R19" s="108"/>
      <c r="S19" s="108"/>
      <c r="U19" s="109"/>
      <c r="V19" s="109"/>
      <c r="W19" s="109"/>
      <c r="Y19" s="108"/>
      <c r="Z19" s="108"/>
      <c r="AA19" s="108"/>
    </row>
    <row r="20" spans="2:27" x14ac:dyDescent="0.25">
      <c r="C20" s="44"/>
      <c r="E20" s="108"/>
      <c r="F20" s="44"/>
      <c r="G20" s="108"/>
      <c r="H20" s="44"/>
      <c r="I20" s="109"/>
      <c r="J20" s="109"/>
      <c r="K20" s="109"/>
      <c r="L20" s="44"/>
      <c r="M20" s="108"/>
      <c r="N20" s="108"/>
      <c r="O20" s="108"/>
      <c r="P20" s="109"/>
      <c r="Q20" s="108"/>
      <c r="R20" s="108"/>
      <c r="S20" s="108"/>
      <c r="U20" s="109"/>
      <c r="V20" s="109"/>
      <c r="W20" s="109"/>
      <c r="Y20" s="108"/>
      <c r="Z20" s="108"/>
      <c r="AA20" s="108"/>
    </row>
    <row r="21" spans="2:27" x14ac:dyDescent="0.25">
      <c r="C21" s="44"/>
      <c r="E21" s="108"/>
      <c r="F21" s="44"/>
      <c r="G21" s="108"/>
      <c r="H21" s="44"/>
      <c r="I21" s="109"/>
      <c r="J21" s="109"/>
      <c r="K21" s="109"/>
      <c r="L21" s="44"/>
      <c r="M21" s="108"/>
      <c r="N21" s="108"/>
      <c r="O21" s="108"/>
      <c r="P21" s="109"/>
      <c r="Q21" s="108"/>
      <c r="R21" s="108"/>
      <c r="S21" s="108"/>
      <c r="U21" s="109"/>
      <c r="V21" s="109"/>
      <c r="W21" s="109"/>
      <c r="Y21" s="108"/>
      <c r="Z21" s="108"/>
      <c r="AA21" s="108"/>
    </row>
    <row r="22" spans="2:27" x14ac:dyDescent="0.25">
      <c r="C22" s="44"/>
      <c r="E22" s="108"/>
      <c r="F22" s="44"/>
      <c r="G22" s="108"/>
      <c r="H22" s="44"/>
      <c r="I22" s="109"/>
      <c r="J22" s="109"/>
      <c r="K22" s="109"/>
      <c r="L22" s="44"/>
      <c r="M22" s="108"/>
      <c r="N22" s="108"/>
      <c r="O22" s="108"/>
      <c r="P22" s="109"/>
      <c r="Q22" s="108"/>
      <c r="R22" s="108"/>
      <c r="S22" s="108"/>
      <c r="U22" s="109"/>
      <c r="V22" s="109"/>
      <c r="W22" s="109"/>
      <c r="Y22" s="108"/>
      <c r="Z22" s="108"/>
      <c r="AA22" s="108"/>
    </row>
    <row r="23" spans="2:27" x14ac:dyDescent="0.25">
      <c r="C23" s="44"/>
      <c r="E23" s="108"/>
      <c r="F23" s="44"/>
      <c r="G23" s="108"/>
      <c r="H23" s="44"/>
      <c r="I23" s="109"/>
      <c r="J23" s="109"/>
      <c r="K23" s="109"/>
      <c r="L23" s="44"/>
      <c r="M23" s="108"/>
      <c r="N23" s="108"/>
      <c r="O23" s="108"/>
      <c r="P23" s="109"/>
      <c r="Q23" s="108"/>
      <c r="R23" s="108"/>
      <c r="S23" s="108"/>
      <c r="U23" s="109"/>
      <c r="V23" s="109"/>
      <c r="W23" s="109"/>
      <c r="Y23" s="108"/>
      <c r="Z23" s="108"/>
      <c r="AA23" s="108"/>
    </row>
    <row r="24" spans="2:27" x14ac:dyDescent="0.25">
      <c r="C24" s="44"/>
      <c r="E24" s="108"/>
      <c r="F24" s="44"/>
      <c r="G24" s="108"/>
      <c r="H24" s="44"/>
      <c r="I24" s="109"/>
      <c r="J24" s="109"/>
      <c r="K24" s="109"/>
      <c r="L24" s="44"/>
      <c r="M24" s="108"/>
      <c r="N24" s="108"/>
      <c r="O24" s="108"/>
      <c r="P24" s="109"/>
      <c r="Q24" s="108"/>
      <c r="R24" s="108"/>
      <c r="S24" s="108"/>
      <c r="U24" s="109"/>
      <c r="V24" s="109"/>
      <c r="W24" s="109"/>
      <c r="Y24" s="108"/>
      <c r="Z24" s="108"/>
      <c r="AA24" s="108"/>
    </row>
    <row r="25" spans="2:27" x14ac:dyDescent="0.25">
      <c r="C25" s="44"/>
      <c r="E25" s="108"/>
      <c r="F25" s="44"/>
      <c r="G25" s="108"/>
      <c r="H25" s="44"/>
      <c r="I25" s="109"/>
      <c r="J25" s="109"/>
      <c r="K25" s="109"/>
      <c r="L25" s="44"/>
      <c r="M25" s="108"/>
      <c r="N25" s="108"/>
      <c r="O25" s="108"/>
      <c r="P25" s="109"/>
      <c r="Q25" s="108"/>
      <c r="R25" s="108"/>
      <c r="S25" s="108"/>
      <c r="U25" s="109"/>
      <c r="V25" s="109"/>
      <c r="W25" s="109"/>
    </row>
    <row r="26" spans="2:27" ht="15.75" customHeight="1" thickBot="1" x14ac:dyDescent="0.3">
      <c r="B26" s="69"/>
      <c r="C26" s="70"/>
      <c r="E26" s="111"/>
      <c r="G26" s="111"/>
      <c r="H26" s="16"/>
      <c r="I26" s="110"/>
      <c r="J26" s="110"/>
      <c r="K26" s="109"/>
      <c r="L26" s="16"/>
      <c r="M26" s="112"/>
      <c r="N26" s="112"/>
      <c r="O26" s="112"/>
      <c r="P26" s="110"/>
      <c r="Q26" s="108"/>
      <c r="R26" s="108"/>
      <c r="S26" s="108"/>
      <c r="U26" s="110"/>
      <c r="V26" s="110"/>
      <c r="W26" s="109"/>
    </row>
    <row r="27" spans="2:27" ht="15.75" customHeight="1" thickBot="1" x14ac:dyDescent="0.3">
      <c r="B27" s="62" t="s">
        <v>27</v>
      </c>
      <c r="C27" s="63">
        <f>SUM(C7:C26)</f>
        <v>40813</v>
      </c>
      <c r="E27" s="63">
        <f>SUM(E7:E26)</f>
        <v>9515.3314524999987</v>
      </c>
      <c r="G27" s="63">
        <f>ROUNDUP(SUM(G7:G26),-1)</f>
        <v>4220</v>
      </c>
      <c r="H27" s="44"/>
      <c r="I27" s="63">
        <f>SUM(I7:I26)</f>
        <v>499.36310949999995</v>
      </c>
      <c r="J27" s="63">
        <f>SUM(J7:J26)</f>
        <v>960.39384199999995</v>
      </c>
      <c r="K27" s="63">
        <f>SUM(K7:K26)</f>
        <v>1973.9612964999997</v>
      </c>
      <c r="L27" s="44"/>
      <c r="M27" s="63">
        <f>SUM(M7:M26)</f>
        <v>3758.5819323325813</v>
      </c>
      <c r="N27" s="63">
        <f>SUM(N7:N26)</f>
        <v>3420.1480984980685</v>
      </c>
      <c r="O27" s="63">
        <f>SUM(O7:O26)</f>
        <v>2819.5534156388121</v>
      </c>
      <c r="P27" s="45"/>
      <c r="Q27" s="63">
        <f>SUM(Q7:Q26)</f>
        <v>4257.9450418325805</v>
      </c>
      <c r="R27" s="63">
        <f>SUM(R7:R26)</f>
        <v>4380.5419404980685</v>
      </c>
      <c r="S27" s="63">
        <f>SUM(S7:S26)</f>
        <v>4793.5147121388118</v>
      </c>
      <c r="U27" s="63">
        <f>ROUNDUP(SUM(U7:U26),-1)</f>
        <v>90</v>
      </c>
      <c r="V27" s="63">
        <f>ROUNDUP(SUM(V7:V26),-1)</f>
        <v>190</v>
      </c>
      <c r="W27" s="63">
        <f>ROUNDUP(SUM(W7:W26),-1)</f>
        <v>610</v>
      </c>
      <c r="Y27" s="63">
        <f>ROUNDUP(SUM(Y7:Y26),-1)</f>
        <v>9480</v>
      </c>
      <c r="Z27" s="63">
        <f>ROUNDUP(SUM(Z7:Z26),-1)</f>
        <v>9720</v>
      </c>
      <c r="AA27" s="63">
        <f>ROUNDUP(SUM(AA7:AA26),-1)</f>
        <v>10790</v>
      </c>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I33"/>
  <sheetViews>
    <sheetView workbookViewId="0">
      <selection activeCell="B28" sqref="B28:I28"/>
    </sheetView>
  </sheetViews>
  <sheetFormatPr defaultRowHeight="15" x14ac:dyDescent="0.25"/>
  <cols>
    <col min="2" max="2" width="29.7109375" customWidth="1"/>
    <col min="4" max="8" width="10.5703125" customWidth="1"/>
  </cols>
  <sheetData>
    <row r="1" spans="2:9" x14ac:dyDescent="0.25">
      <c r="B1" s="73" t="s">
        <v>138</v>
      </c>
    </row>
    <row r="2" spans="2:9" ht="26.25" customHeight="1" x14ac:dyDescent="0.4">
      <c r="B2" s="82"/>
    </row>
    <row r="3" spans="2:9" ht="15.75" customHeight="1" thickBot="1" x14ac:dyDescent="0.3"/>
    <row r="4" spans="2:9" x14ac:dyDescent="0.25">
      <c r="B4" s="167" t="s">
        <v>171</v>
      </c>
      <c r="C4" s="168" t="s">
        <v>123</v>
      </c>
      <c r="D4" s="168" t="s">
        <v>139</v>
      </c>
      <c r="E4" s="168" t="s">
        <v>140</v>
      </c>
      <c r="F4" s="168" t="s">
        <v>141</v>
      </c>
      <c r="G4" s="168" t="s">
        <v>142</v>
      </c>
      <c r="H4" s="168" t="s">
        <v>143</v>
      </c>
      <c r="I4" s="168" t="s">
        <v>172</v>
      </c>
    </row>
    <row r="5" spans="2:9" x14ac:dyDescent="0.25">
      <c r="B5" s="151"/>
      <c r="C5" s="151"/>
      <c r="D5" s="151"/>
      <c r="E5" s="151"/>
      <c r="F5" s="151"/>
      <c r="G5" s="151"/>
      <c r="H5" s="151"/>
      <c r="I5" s="151"/>
    </row>
    <row r="6" spans="2:9" ht="15.75" customHeight="1" thickBot="1" x14ac:dyDescent="0.3">
      <c r="B6" s="157"/>
      <c r="C6" s="157"/>
      <c r="D6" s="157"/>
      <c r="E6" s="157"/>
      <c r="F6" s="157"/>
      <c r="G6" s="157"/>
      <c r="H6" s="157"/>
      <c r="I6" s="157"/>
    </row>
    <row r="7" spans="2:9" x14ac:dyDescent="0.25">
      <c r="B7" t="s">
        <v>173</v>
      </c>
      <c r="C7" s="44">
        <v>29145.031599999998</v>
      </c>
      <c r="D7" s="44">
        <v>953.93939999999998</v>
      </c>
      <c r="E7" s="44">
        <v>4482.7456000000002</v>
      </c>
      <c r="F7" s="44">
        <v>10394.998</v>
      </c>
      <c r="G7" s="44">
        <v>8274.1934999999994</v>
      </c>
      <c r="H7" s="44">
        <v>5039.1550999999999</v>
      </c>
      <c r="I7" s="44">
        <v>28191.092199999999</v>
      </c>
    </row>
    <row r="8" spans="2:9" x14ac:dyDescent="0.25">
      <c r="B8" t="s">
        <v>161</v>
      </c>
      <c r="C8" s="44">
        <v>1825.6102000000001</v>
      </c>
      <c r="D8" s="44">
        <v>45.216799999999999</v>
      </c>
      <c r="E8" s="44">
        <v>76.903700000000001</v>
      </c>
      <c r="F8" s="44">
        <v>211.56540000000001</v>
      </c>
      <c r="G8" s="44">
        <v>528.1893</v>
      </c>
      <c r="H8" s="44">
        <v>963.73500000000001</v>
      </c>
      <c r="I8" s="44">
        <v>1780.3933999999999</v>
      </c>
    </row>
    <row r="9" spans="2:9" x14ac:dyDescent="0.25">
      <c r="B9" t="s">
        <v>174</v>
      </c>
      <c r="C9" s="44">
        <v>11418.353800000001</v>
      </c>
      <c r="D9" s="44">
        <v>450.78359999999998</v>
      </c>
      <c r="E9" s="44">
        <v>1471.7430999999999</v>
      </c>
      <c r="F9" s="44">
        <v>2919.6012000000001</v>
      </c>
      <c r="G9" s="44">
        <v>3172.0119</v>
      </c>
      <c r="H9" s="44">
        <v>3404.2139999999999</v>
      </c>
      <c r="I9" s="44">
        <v>10967.5702</v>
      </c>
    </row>
    <row r="10" spans="2:9" x14ac:dyDescent="0.25">
      <c r="B10" t="s">
        <v>175</v>
      </c>
      <c r="C10" s="44">
        <v>231.9511</v>
      </c>
      <c r="D10" s="44">
        <v>4.0429000000000004</v>
      </c>
      <c r="E10" s="44">
        <v>10.422499999999999</v>
      </c>
      <c r="F10" s="44">
        <v>26.463899999999999</v>
      </c>
      <c r="G10" s="44">
        <v>60.235599999999998</v>
      </c>
      <c r="H10" s="44">
        <v>130.78620000000001</v>
      </c>
      <c r="I10" s="44">
        <v>227.90819999999999</v>
      </c>
    </row>
    <row r="11" spans="2:9" x14ac:dyDescent="0.25">
      <c r="B11" t="s">
        <v>176</v>
      </c>
      <c r="C11" s="44">
        <v>135.9691</v>
      </c>
      <c r="D11" s="44">
        <v>1.7533000000000001</v>
      </c>
      <c r="E11" s="44">
        <v>9.9495000000000005</v>
      </c>
      <c r="F11" s="44">
        <v>25.045200000000001</v>
      </c>
      <c r="G11" s="44">
        <v>43.171999999999997</v>
      </c>
      <c r="H11" s="44">
        <v>56.049100000000003</v>
      </c>
      <c r="I11" s="44">
        <v>134.2158</v>
      </c>
    </row>
    <row r="12" spans="2:9" x14ac:dyDescent="0.25">
      <c r="B12" t="s">
        <v>177</v>
      </c>
      <c r="C12" s="44">
        <v>124.97239999999999</v>
      </c>
      <c r="D12" s="44">
        <v>2.0510000000000002</v>
      </c>
      <c r="E12" s="44">
        <v>7.7474999999999996</v>
      </c>
      <c r="F12" s="44">
        <v>22.4619</v>
      </c>
      <c r="G12" s="44">
        <v>36.380600000000001</v>
      </c>
      <c r="H12" s="44">
        <v>56.331400000000002</v>
      </c>
      <c r="I12" s="44">
        <v>122.92140000000001</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9" x14ac:dyDescent="0.25">
      <c r="C17" s="44"/>
      <c r="D17" s="44"/>
      <c r="E17" s="44"/>
      <c r="F17" s="44"/>
      <c r="G17" s="44"/>
      <c r="H17" s="44"/>
      <c r="I17" s="44"/>
    </row>
    <row r="18" spans="2:9" x14ac:dyDescent="0.25">
      <c r="C18" s="44"/>
      <c r="D18" s="44"/>
      <c r="E18" s="44"/>
      <c r="F18" s="44"/>
      <c r="G18" s="44"/>
      <c r="H18" s="44"/>
      <c r="I18" s="44"/>
    </row>
    <row r="19" spans="2:9" x14ac:dyDescent="0.25">
      <c r="C19" s="44"/>
      <c r="D19" s="44"/>
      <c r="E19" s="44"/>
      <c r="F19" s="44"/>
      <c r="G19" s="44"/>
      <c r="H19" s="44"/>
      <c r="I19" s="44"/>
    </row>
    <row r="20" spans="2:9" x14ac:dyDescent="0.25">
      <c r="C20" s="44"/>
      <c r="D20" s="44"/>
      <c r="E20" s="44"/>
      <c r="F20" s="44"/>
      <c r="G20" s="44"/>
      <c r="H20" s="44"/>
      <c r="I20" s="44"/>
    </row>
    <row r="21" spans="2:9" x14ac:dyDescent="0.25">
      <c r="C21" s="44"/>
      <c r="D21" s="44"/>
      <c r="E21" s="44"/>
      <c r="F21" s="44"/>
      <c r="G21" s="44"/>
      <c r="H21" s="44"/>
      <c r="I21" s="44"/>
    </row>
    <row r="22" spans="2:9" x14ac:dyDescent="0.25">
      <c r="C22" s="44"/>
      <c r="D22" s="44"/>
      <c r="E22" s="44"/>
      <c r="F22" s="44"/>
      <c r="G22" s="44"/>
      <c r="H22" s="44"/>
    </row>
    <row r="23" spans="2:9" x14ac:dyDescent="0.25">
      <c r="C23" s="44"/>
      <c r="D23" s="44"/>
      <c r="E23" s="44"/>
      <c r="F23" s="44"/>
      <c r="G23" s="44"/>
      <c r="H23" s="44"/>
    </row>
    <row r="24" spans="2:9" x14ac:dyDescent="0.25">
      <c r="C24" s="44"/>
      <c r="D24" s="44"/>
      <c r="E24" s="44"/>
      <c r="F24" s="44"/>
      <c r="G24" s="44"/>
      <c r="H24" s="44"/>
    </row>
    <row r="25" spans="2:9" x14ac:dyDescent="0.25">
      <c r="C25" s="44"/>
      <c r="D25" s="44"/>
      <c r="E25" s="44"/>
      <c r="F25" s="44"/>
      <c r="G25" s="44"/>
      <c r="H25" s="44"/>
    </row>
    <row r="26" spans="2:9" ht="15.75" customHeight="1" thickBot="1" x14ac:dyDescent="0.3">
      <c r="C26" s="44"/>
      <c r="D26" s="44"/>
      <c r="E26" s="44"/>
      <c r="F26" s="44"/>
      <c r="G26" s="44"/>
      <c r="H26" s="44"/>
    </row>
    <row r="27" spans="2:9" ht="15.75" customHeight="1" thickBot="1" x14ac:dyDescent="0.3">
      <c r="B27" s="80" t="s">
        <v>45</v>
      </c>
      <c r="C27" s="81">
        <f t="shared" ref="C27:I27" si="0">SUM(C7:C26)</f>
        <v>42881.888199999994</v>
      </c>
      <c r="D27" s="81">
        <f t="shared" si="0"/>
        <v>1457.787</v>
      </c>
      <c r="E27" s="81">
        <f t="shared" si="0"/>
        <v>6059.5118999999995</v>
      </c>
      <c r="F27" s="81">
        <f t="shared" si="0"/>
        <v>13600.135600000001</v>
      </c>
      <c r="G27" s="81">
        <f t="shared" si="0"/>
        <v>12114.1829</v>
      </c>
      <c r="H27" s="81">
        <f t="shared" si="0"/>
        <v>9650.2708000000002</v>
      </c>
      <c r="I27" s="81">
        <f t="shared" si="0"/>
        <v>41424.101199999997</v>
      </c>
    </row>
    <row r="28" spans="2:9" ht="15.75" thickBot="1" x14ac:dyDescent="0.3">
      <c r="B28" s="71" t="s">
        <v>194</v>
      </c>
      <c r="C28" s="128">
        <f>SUM(D28:H28)</f>
        <v>1.0000000000000002</v>
      </c>
      <c r="D28" s="127">
        <f>D27/$C27</f>
        <v>3.3995401349887391E-2</v>
      </c>
      <c r="E28" s="127">
        <f>E27/$C27</f>
        <v>0.14130702155041766</v>
      </c>
      <c r="F28" s="127">
        <f>F27/$C27</f>
        <v>0.31715337572285363</v>
      </c>
      <c r="G28" s="127">
        <f>G27/$C27</f>
        <v>0.28250115394872005</v>
      </c>
      <c r="H28" s="127">
        <f>H27/$C27</f>
        <v>0.22504304742812145</v>
      </c>
      <c r="I28" s="127">
        <f>I27/C27</f>
        <v>0.96600459865011268</v>
      </c>
    </row>
    <row r="29" spans="2:9" x14ac:dyDescent="0.25">
      <c r="C29" s="44"/>
      <c r="D29" s="44"/>
      <c r="E29" s="44"/>
      <c r="F29" s="44"/>
      <c r="G29" s="44"/>
      <c r="H29" s="44"/>
    </row>
    <row r="30" spans="2:9" x14ac:dyDescent="0.25">
      <c r="C30" s="44"/>
      <c r="D30" s="44"/>
      <c r="E30" s="44"/>
      <c r="F30" s="44"/>
      <c r="G30" s="44"/>
      <c r="H30" s="44"/>
    </row>
    <row r="31" spans="2:9" x14ac:dyDescent="0.25">
      <c r="C31" s="44"/>
      <c r="D31" s="44"/>
      <c r="E31" s="44"/>
      <c r="F31" s="44"/>
      <c r="G31" s="44"/>
      <c r="H31" s="44"/>
    </row>
    <row r="32" spans="2:9" x14ac:dyDescent="0.25">
      <c r="C32" s="44"/>
      <c r="D32" s="44"/>
      <c r="E32" s="44"/>
      <c r="F32" s="44"/>
      <c r="G32" s="44"/>
      <c r="H32" s="44"/>
    </row>
    <row r="33" spans="3:8" x14ac:dyDescent="0.25">
      <c r="C33" s="44"/>
      <c r="D33" s="44"/>
      <c r="E33" s="44"/>
      <c r="F33" s="44"/>
      <c r="G33" s="44"/>
      <c r="H33"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3" max="3" width="14.7109375" customWidth="1"/>
    <col min="4" max="4" width="3" customWidth="1"/>
    <col min="8" max="8" width="2.7109375" customWidth="1"/>
    <col min="12" max="12" width="2.85546875" customWidth="1"/>
  </cols>
  <sheetData>
    <row r="1" spans="2:11" ht="15" customHeight="1" x14ac:dyDescent="0.25">
      <c r="E1" s="115"/>
      <c r="F1" s="115"/>
      <c r="G1" s="115"/>
      <c r="I1" s="115"/>
      <c r="J1" s="115"/>
      <c r="K1" s="115"/>
    </row>
    <row r="2" spans="2:11" x14ac:dyDescent="0.25">
      <c r="E2" s="115"/>
      <c r="F2" s="115"/>
      <c r="G2" s="115"/>
      <c r="I2" s="115"/>
      <c r="J2" s="115"/>
      <c r="K2" s="115"/>
    </row>
    <row r="3" spans="2:11" x14ac:dyDescent="0.25">
      <c r="E3" s="115"/>
      <c r="F3" s="115"/>
      <c r="G3" s="115"/>
      <c r="I3" s="115"/>
      <c r="J3" s="115"/>
      <c r="K3" s="115"/>
    </row>
    <row r="4" spans="2:11" ht="18" customHeight="1" thickBot="1" x14ac:dyDescent="0.3">
      <c r="C4" s="66" t="s">
        <v>50</v>
      </c>
      <c r="E4" s="115"/>
      <c r="F4" s="115"/>
      <c r="G4" s="115"/>
      <c r="I4" s="115"/>
      <c r="J4" s="115"/>
      <c r="K4" s="115"/>
    </row>
    <row r="5" spans="2:11" ht="39.75" customHeight="1" thickBot="1" x14ac:dyDescent="0.3">
      <c r="B5" s="56"/>
      <c r="C5" s="145" t="s">
        <v>178</v>
      </c>
      <c r="E5" s="145" t="s">
        <v>179</v>
      </c>
      <c r="F5" s="143"/>
      <c r="G5" s="143"/>
      <c r="I5" s="145" t="s">
        <v>180</v>
      </c>
      <c r="J5" s="143"/>
      <c r="K5" s="143"/>
    </row>
    <row r="6" spans="2:11" ht="15.75" customHeight="1" thickBot="1" x14ac:dyDescent="0.3">
      <c r="B6" s="53" t="s">
        <v>14</v>
      </c>
      <c r="C6" s="143"/>
      <c r="E6" s="47" t="s">
        <v>68</v>
      </c>
      <c r="F6" s="47" t="s">
        <v>69</v>
      </c>
      <c r="G6" s="47" t="s">
        <v>70</v>
      </c>
      <c r="I6" s="47" t="s">
        <v>68</v>
      </c>
      <c r="J6" s="47" t="s">
        <v>69</v>
      </c>
      <c r="K6" s="47" t="s">
        <v>70</v>
      </c>
    </row>
    <row r="7" spans="2:11" x14ac:dyDescent="0.25">
      <c r="B7" t="s">
        <v>18</v>
      </c>
      <c r="C7" s="44">
        <v>68</v>
      </c>
      <c r="E7" s="44">
        <v>0</v>
      </c>
      <c r="F7" s="44">
        <v>3</v>
      </c>
      <c r="G7" s="44">
        <v>7</v>
      </c>
      <c r="I7" s="45">
        <f t="shared" ref="I7:I27" si="0">IFERROR(E7/C7, "NaN")</f>
        <v>0</v>
      </c>
      <c r="J7" s="45">
        <f t="shared" ref="J7:J27" si="1">IFERROR(F7/C7, "NaN")</f>
        <v>4.4117647058823532E-2</v>
      </c>
      <c r="K7" s="45">
        <f t="shared" ref="K7:K27" si="2">IFERROR(G7/C7, "NaN")</f>
        <v>0.10294117647058823</v>
      </c>
    </row>
    <row r="8" spans="2:11" x14ac:dyDescent="0.25">
      <c r="B8" t="s">
        <v>19</v>
      </c>
      <c r="C8" s="44">
        <v>572</v>
      </c>
      <c r="E8" s="44">
        <v>197</v>
      </c>
      <c r="F8" s="44">
        <v>301</v>
      </c>
      <c r="G8" s="44">
        <v>370</v>
      </c>
      <c r="I8" s="45">
        <f t="shared" si="0"/>
        <v>0.34440559440559443</v>
      </c>
      <c r="J8" s="45">
        <f t="shared" si="1"/>
        <v>0.52622377622377625</v>
      </c>
      <c r="K8" s="45">
        <f t="shared" si="2"/>
        <v>0.64685314685314688</v>
      </c>
    </row>
    <row r="9" spans="2:11" x14ac:dyDescent="0.25">
      <c r="B9" t="s">
        <v>20</v>
      </c>
      <c r="C9" s="44">
        <v>289</v>
      </c>
      <c r="E9" s="44">
        <v>31</v>
      </c>
      <c r="F9" s="44">
        <v>64</v>
      </c>
      <c r="G9" s="44">
        <v>140</v>
      </c>
      <c r="I9" s="45">
        <f t="shared" si="0"/>
        <v>0.10726643598615918</v>
      </c>
      <c r="J9" s="45">
        <f t="shared" si="1"/>
        <v>0.22145328719723184</v>
      </c>
      <c r="K9" s="45">
        <f t="shared" si="2"/>
        <v>0.48442906574394462</v>
      </c>
    </row>
    <row r="10" spans="2:11" x14ac:dyDescent="0.25">
      <c r="B10" t="s">
        <v>21</v>
      </c>
      <c r="C10" s="44">
        <v>68</v>
      </c>
      <c r="E10" s="44">
        <v>34</v>
      </c>
      <c r="F10" s="44">
        <v>37</v>
      </c>
      <c r="G10" s="44">
        <v>68</v>
      </c>
      <c r="I10" s="45">
        <f t="shared" si="0"/>
        <v>0.5</v>
      </c>
      <c r="J10" s="45">
        <f t="shared" si="1"/>
        <v>0.54411764705882348</v>
      </c>
      <c r="K10" s="45">
        <f t="shared" si="2"/>
        <v>1</v>
      </c>
    </row>
    <row r="11" spans="2:11" x14ac:dyDescent="0.25">
      <c r="B11" t="s">
        <v>22</v>
      </c>
      <c r="C11" s="44">
        <v>82</v>
      </c>
      <c r="E11" s="44">
        <v>82</v>
      </c>
      <c r="F11" s="44">
        <v>82</v>
      </c>
      <c r="G11" s="44">
        <v>82</v>
      </c>
      <c r="I11" s="45">
        <f t="shared" si="0"/>
        <v>1</v>
      </c>
      <c r="J11" s="45">
        <f t="shared" si="1"/>
        <v>1</v>
      </c>
      <c r="K11" s="45">
        <f t="shared" si="2"/>
        <v>1</v>
      </c>
    </row>
    <row r="12" spans="2:11" x14ac:dyDescent="0.25">
      <c r="B12" t="s">
        <v>23</v>
      </c>
      <c r="C12" s="44">
        <v>0</v>
      </c>
      <c r="E12" s="44">
        <v>0</v>
      </c>
      <c r="F12" s="44">
        <v>0</v>
      </c>
      <c r="G12" s="44">
        <v>0</v>
      </c>
      <c r="I12" s="45" t="str">
        <f t="shared" si="0"/>
        <v>NaN</v>
      </c>
      <c r="J12" s="45" t="str">
        <f t="shared" si="1"/>
        <v>NaN</v>
      </c>
      <c r="K12" s="45" t="str">
        <f t="shared" si="2"/>
        <v>NaN</v>
      </c>
    </row>
    <row r="13" spans="2:11" x14ac:dyDescent="0.25">
      <c r="B13" t="s">
        <v>24</v>
      </c>
      <c r="C13" s="44">
        <v>0</v>
      </c>
      <c r="E13" s="44">
        <v>0</v>
      </c>
      <c r="F13" s="44">
        <v>0</v>
      </c>
      <c r="G13" s="44">
        <v>0</v>
      </c>
      <c r="I13" s="45" t="str">
        <f t="shared" si="0"/>
        <v>NaN</v>
      </c>
      <c r="J13" s="45" t="str">
        <f t="shared" si="1"/>
        <v>NaN</v>
      </c>
      <c r="K13" s="45" t="str">
        <f t="shared" si="2"/>
        <v>NaN</v>
      </c>
    </row>
    <row r="14" spans="2:11" x14ac:dyDescent="0.25">
      <c r="B14" t="s">
        <v>25</v>
      </c>
      <c r="C14" s="44">
        <v>278</v>
      </c>
      <c r="E14" s="44">
        <v>65</v>
      </c>
      <c r="F14" s="44">
        <v>70</v>
      </c>
      <c r="G14" s="44">
        <v>175</v>
      </c>
      <c r="I14" s="45">
        <f t="shared" si="0"/>
        <v>0.23381294964028776</v>
      </c>
      <c r="J14" s="45">
        <f t="shared" si="1"/>
        <v>0.25179856115107913</v>
      </c>
      <c r="K14" s="45">
        <f t="shared" si="2"/>
        <v>0.62949640287769781</v>
      </c>
    </row>
    <row r="15" spans="2:11" x14ac:dyDescent="0.25">
      <c r="B15" t="s">
        <v>26</v>
      </c>
      <c r="C15" s="44">
        <v>888</v>
      </c>
      <c r="E15" s="44">
        <v>49</v>
      </c>
      <c r="F15" s="44">
        <v>110</v>
      </c>
      <c r="G15" s="44">
        <v>212</v>
      </c>
      <c r="I15" s="45">
        <f t="shared" si="0"/>
        <v>5.5180180180180179E-2</v>
      </c>
      <c r="J15" s="45">
        <f t="shared" si="1"/>
        <v>0.12387387387387387</v>
      </c>
      <c r="K15" s="45">
        <f t="shared" si="2"/>
        <v>0.23873873873873874</v>
      </c>
    </row>
    <row r="16" spans="2:11" x14ac:dyDescent="0.25">
      <c r="C16" s="44"/>
      <c r="E16" s="44"/>
      <c r="F16" s="44"/>
      <c r="G16" s="44"/>
      <c r="I16" s="45"/>
      <c r="J16" s="45"/>
      <c r="K16" s="45"/>
    </row>
    <row r="17" spans="3:11" x14ac:dyDescent="0.25">
      <c r="C17" s="44"/>
      <c r="E17" s="44"/>
      <c r="F17" s="44"/>
      <c r="G17" s="44"/>
      <c r="I17" s="45"/>
      <c r="J17" s="45"/>
      <c r="K17" s="45"/>
    </row>
    <row r="18" spans="3:11" x14ac:dyDescent="0.25">
      <c r="C18" s="44"/>
      <c r="E18" s="44"/>
      <c r="F18" s="44"/>
      <c r="G18" s="44"/>
      <c r="I18" s="45"/>
      <c r="J18" s="45"/>
      <c r="K18" s="45"/>
    </row>
    <row r="19" spans="3:11" x14ac:dyDescent="0.25">
      <c r="C19" s="44"/>
      <c r="E19" s="44"/>
      <c r="F19" s="44"/>
      <c r="G19" s="44"/>
      <c r="I19" s="45"/>
      <c r="J19" s="45"/>
      <c r="K19" s="45"/>
    </row>
    <row r="20" spans="3:11" x14ac:dyDescent="0.25">
      <c r="C20" s="44"/>
      <c r="E20" s="44"/>
      <c r="F20" s="44"/>
      <c r="G20" s="44"/>
      <c r="I20" s="45"/>
      <c r="J20" s="45"/>
      <c r="K20" s="45"/>
    </row>
    <row r="21" spans="3:11" x14ac:dyDescent="0.25">
      <c r="C21" s="44"/>
      <c r="E21" s="44"/>
      <c r="F21" s="44"/>
      <c r="G21" s="44"/>
      <c r="I21" s="45"/>
      <c r="J21" s="45"/>
      <c r="K21" s="45"/>
    </row>
    <row r="22" spans="3:11" x14ac:dyDescent="0.25">
      <c r="C22" s="44"/>
      <c r="E22" s="44"/>
      <c r="F22" s="44"/>
      <c r="G22" s="44"/>
      <c r="I22" s="45"/>
      <c r="J22" s="45"/>
      <c r="K22" s="45"/>
    </row>
    <row r="23" spans="3:11" x14ac:dyDescent="0.25">
      <c r="C23" s="44"/>
      <c r="E23" s="44"/>
      <c r="F23" s="44"/>
      <c r="G23" s="44"/>
      <c r="I23" s="45"/>
      <c r="J23" s="45"/>
      <c r="K23" s="45"/>
    </row>
    <row r="24" spans="3:11" x14ac:dyDescent="0.25">
      <c r="C24" s="44"/>
      <c r="E24" s="44"/>
      <c r="F24" s="44"/>
      <c r="G24" s="44"/>
      <c r="I24" s="45"/>
      <c r="J24" s="45"/>
      <c r="K24" s="45"/>
    </row>
    <row r="25" spans="3:11" x14ac:dyDescent="0.25">
      <c r="C25" s="44"/>
      <c r="E25" s="44"/>
      <c r="F25" s="44"/>
      <c r="G25" s="44"/>
      <c r="I25" s="45"/>
      <c r="J25" s="45"/>
      <c r="K25" s="45"/>
    </row>
    <row r="26" spans="3:11" ht="15.75" customHeight="1" thickBot="1" x14ac:dyDescent="0.3">
      <c r="C26" s="44"/>
      <c r="E26" s="44"/>
      <c r="F26" s="44"/>
      <c r="G26" s="44"/>
      <c r="I26" s="45"/>
      <c r="J26" s="45"/>
      <c r="K26" s="45"/>
    </row>
    <row r="27" spans="3:11" ht="15.75" customHeight="1" thickBot="1" x14ac:dyDescent="0.3">
      <c r="C27" s="63">
        <f>SUM(C7:C26)</f>
        <v>2245</v>
      </c>
      <c r="E27" s="63">
        <f>SUM(E7:E26)</f>
        <v>458</v>
      </c>
      <c r="F27" s="63">
        <f>SUM(F7:F26)</f>
        <v>667</v>
      </c>
      <c r="G27" s="63">
        <f>SUM(G7:G26)</f>
        <v>1054</v>
      </c>
      <c r="I27" s="64">
        <f t="shared" si="0"/>
        <v>0.20400890868596883</v>
      </c>
      <c r="J27" s="64">
        <f t="shared" si="1"/>
        <v>0.2971046770601336</v>
      </c>
      <c r="K27" s="64">
        <f t="shared" si="2"/>
        <v>0.46948775055679287</v>
      </c>
    </row>
    <row r="28" spans="3:11" x14ac:dyDescent="0.25">
      <c r="E28" s="109"/>
      <c r="F28" s="109"/>
      <c r="G28" s="109"/>
      <c r="I28" s="113"/>
      <c r="J28" s="113"/>
      <c r="K28" s="113"/>
    </row>
    <row r="29" spans="3:11" x14ac:dyDescent="0.25">
      <c r="E29" s="109"/>
      <c r="F29" s="109"/>
      <c r="G29" s="109"/>
      <c r="I29" s="113"/>
      <c r="J29" s="113"/>
      <c r="K29" s="113"/>
    </row>
    <row r="30" spans="3:11" x14ac:dyDescent="0.25">
      <c r="E30" s="109"/>
      <c r="F30" s="109"/>
      <c r="G30" s="109"/>
      <c r="I30" s="113"/>
      <c r="J30" s="113"/>
      <c r="K30" s="113"/>
    </row>
    <row r="31" spans="3:11" x14ac:dyDescent="0.25">
      <c r="E31" s="109"/>
      <c r="F31" s="109"/>
      <c r="G31" s="109"/>
      <c r="I31" s="113"/>
      <c r="J31" s="113"/>
      <c r="K31" s="113"/>
    </row>
    <row r="32" spans="3:11" x14ac:dyDescent="0.25">
      <c r="E32" s="109"/>
      <c r="F32" s="109"/>
      <c r="G32" s="109"/>
      <c r="I32" s="113"/>
      <c r="J32" s="113"/>
      <c r="K32" s="113"/>
    </row>
    <row r="33" spans="5:11" x14ac:dyDescent="0.25">
      <c r="E33" s="109"/>
      <c r="F33" s="109"/>
      <c r="G33" s="109"/>
      <c r="I33" s="113"/>
      <c r="J33" s="113"/>
      <c r="K33" s="113"/>
    </row>
    <row r="34" spans="5:11" x14ac:dyDescent="0.25">
      <c r="E34" s="109"/>
      <c r="F34" s="109"/>
      <c r="G34" s="109"/>
      <c r="I34" s="109"/>
      <c r="J34" s="109"/>
      <c r="K34" s="109"/>
    </row>
    <row r="35" spans="5:11" x14ac:dyDescent="0.25">
      <c r="E35" s="109"/>
      <c r="F35" s="109"/>
      <c r="G35" s="109"/>
      <c r="I35" s="109"/>
      <c r="J35" s="109"/>
      <c r="K35" s="109"/>
    </row>
    <row r="36" spans="5:11" x14ac:dyDescent="0.25">
      <c r="I36" s="109"/>
      <c r="J36" s="109"/>
      <c r="K36" s="109"/>
    </row>
    <row r="37" spans="5:11" x14ac:dyDescent="0.25">
      <c r="I37" s="109"/>
      <c r="J37" s="109"/>
      <c r="K37" s="109"/>
    </row>
    <row r="38" spans="5:11" x14ac:dyDescent="0.25">
      <c r="I38" s="109"/>
      <c r="J38" s="109"/>
      <c r="K38" s="109"/>
    </row>
    <row r="39" spans="5:11" x14ac:dyDescent="0.25">
      <c r="I39" s="109"/>
      <c r="J39" s="109"/>
      <c r="K39" s="109"/>
    </row>
    <row r="40" spans="5:11" x14ac:dyDescent="0.25">
      <c r="I40" s="109"/>
      <c r="J40" s="109"/>
      <c r="K40" s="109"/>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29"/>
  <sheetViews>
    <sheetView workbookViewId="0">
      <selection activeCell="I14" activeCellId="2" sqref="I10 I8 I14"/>
    </sheetView>
  </sheetViews>
  <sheetFormatPr defaultRowHeight="15" x14ac:dyDescent="0.25"/>
  <cols>
    <col min="1" max="1" width="4.7109375" customWidth="1"/>
    <col min="2" max="2" width="11.14062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36" t="s">
        <v>5</v>
      </c>
      <c r="D4" s="137"/>
      <c r="E4" s="137"/>
      <c r="F4" s="29"/>
      <c r="G4" s="136" t="s">
        <v>6</v>
      </c>
      <c r="H4" s="137"/>
      <c r="I4" s="137"/>
      <c r="J4" s="30"/>
      <c r="K4" s="138" t="s">
        <v>7</v>
      </c>
      <c r="L4" s="137"/>
      <c r="M4" s="137"/>
      <c r="O4" s="138" t="s">
        <v>8</v>
      </c>
      <c r="P4" s="138"/>
      <c r="Q4" s="137"/>
      <c r="R4" s="138" t="s">
        <v>9</v>
      </c>
      <c r="S4" s="137"/>
      <c r="T4" s="137"/>
      <c r="U4" s="71"/>
      <c r="V4" s="72" t="s">
        <v>10</v>
      </c>
      <c r="W4" s="71"/>
      <c r="X4" s="71"/>
    </row>
    <row r="5" spans="2:26" ht="15.75" customHeight="1" thickBot="1" x14ac:dyDescent="0.3">
      <c r="C5" s="139" t="s">
        <v>11</v>
      </c>
      <c r="D5" s="140"/>
      <c r="E5" s="140"/>
      <c r="G5" s="139" t="s">
        <v>11</v>
      </c>
      <c r="H5" s="140"/>
      <c r="I5" s="140"/>
      <c r="J5" s="31"/>
      <c r="K5" s="141" t="s">
        <v>11</v>
      </c>
      <c r="L5" s="140"/>
      <c r="M5" s="140"/>
      <c r="O5" s="142" t="s">
        <v>12</v>
      </c>
      <c r="P5" s="144" t="s">
        <v>195</v>
      </c>
      <c r="Q5" s="142" t="s">
        <v>13</v>
      </c>
      <c r="R5" s="139" t="s">
        <v>11</v>
      </c>
      <c r="S5" s="140"/>
      <c r="T5" s="140"/>
      <c r="U5" s="29"/>
      <c r="V5" s="139" t="s">
        <v>11</v>
      </c>
      <c r="W5" s="140"/>
      <c r="X5" s="140"/>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3"/>
      <c r="P6" s="145"/>
      <c r="Q6" s="143"/>
      <c r="R6" s="33" t="s">
        <v>15</v>
      </c>
      <c r="S6" s="33" t="s">
        <v>16</v>
      </c>
      <c r="T6" s="33" t="s">
        <v>17</v>
      </c>
      <c r="U6" s="33"/>
      <c r="V6" s="33" t="s">
        <v>15</v>
      </c>
      <c r="W6" s="33" t="s">
        <v>16</v>
      </c>
      <c r="X6" s="33" t="s">
        <v>17</v>
      </c>
    </row>
    <row r="7" spans="2:26" x14ac:dyDescent="0.25">
      <c r="B7" s="11" t="s">
        <v>18</v>
      </c>
      <c r="C7" s="20">
        <v>0</v>
      </c>
      <c r="D7" s="20">
        <v>2.7532011999999999</v>
      </c>
      <c r="E7" s="20">
        <v>89.4429205</v>
      </c>
      <c r="F7" s="20"/>
      <c r="G7" s="20">
        <v>0</v>
      </c>
      <c r="H7" s="20">
        <v>7.9133219999999991</v>
      </c>
      <c r="I7" s="20">
        <v>32.730879399999999</v>
      </c>
      <c r="J7" s="20"/>
      <c r="K7" s="20" t="str">
        <f t="shared" ref="K7:K15" si="0">IFERROR(((C7+G7)/C7)*100, "NaN")</f>
        <v>NaN</v>
      </c>
      <c r="L7" s="20">
        <f t="shared" ref="L7:L15" si="1">IFERROR(((D7+H7)/D7)*100, "NaN")</f>
        <v>387.42258284646971</v>
      </c>
      <c r="M7" s="20">
        <f t="shared" ref="M7:M15" si="2">IFERROR(((E7+I7)/E7)*100, "NaN")</f>
        <v>136.59415325106698</v>
      </c>
      <c r="N7" s="129"/>
      <c r="O7" s="20">
        <v>1675.8892728000001</v>
      </c>
      <c r="P7" s="20">
        <v>703.05676940000012</v>
      </c>
      <c r="Q7" s="20">
        <v>2378.9460422000002</v>
      </c>
      <c r="R7" s="130">
        <f t="shared" ref="R7:R15" si="3">IFERROR(C7/$O7, "NaN")</f>
        <v>0</v>
      </c>
      <c r="S7" s="130">
        <f t="shared" ref="S7:S15" si="4">IFERROR(D7/$O7, "NaN")</f>
        <v>1.6428300154938493E-3</v>
      </c>
      <c r="T7" s="130">
        <f t="shared" ref="T7:T15" si="5">IFERROR(E7/$O7, "NaN")</f>
        <v>5.3370423662037536E-2</v>
      </c>
      <c r="U7" s="130"/>
      <c r="V7" s="130">
        <f t="shared" ref="V7:V15" si="6">IFERROR((C7+G7)/$Q7, "NaN")</f>
        <v>0</v>
      </c>
      <c r="W7" s="130">
        <f t="shared" ref="W7:W15" si="7">IFERROR((D7+H7)/$Q7, "NaN")</f>
        <v>4.483718004018207E-3</v>
      </c>
      <c r="X7" s="130">
        <f t="shared" ref="X7:X15" si="8">IFERROR((E7+I7)/$Q7, "NaN")</f>
        <v>5.1356271951009114E-2</v>
      </c>
      <c r="Z7" s="44"/>
    </row>
    <row r="8" spans="2:26" x14ac:dyDescent="0.25">
      <c r="B8" s="11" t="s">
        <v>19</v>
      </c>
      <c r="C8" s="20">
        <v>393.77131259999999</v>
      </c>
      <c r="D8" s="20">
        <v>953.9494115</v>
      </c>
      <c r="E8" s="20">
        <v>2461.9724538</v>
      </c>
      <c r="F8" s="20"/>
      <c r="G8" s="20">
        <v>475.83880249999987</v>
      </c>
      <c r="H8" s="20">
        <v>967.59899680000001</v>
      </c>
      <c r="I8" s="20">
        <v>1601.0207915000001</v>
      </c>
      <c r="J8" s="20"/>
      <c r="K8" s="20">
        <f t="shared" si="0"/>
        <v>220.8414090295515</v>
      </c>
      <c r="L8" s="20">
        <f t="shared" si="1"/>
        <v>201.43085001525787</v>
      </c>
      <c r="M8" s="20">
        <f t="shared" si="2"/>
        <v>165.03000425650009</v>
      </c>
      <c r="N8" s="129"/>
      <c r="O8" s="20">
        <v>15454.127090600001</v>
      </c>
      <c r="P8" s="20">
        <v>4332.6290267999993</v>
      </c>
      <c r="Q8" s="20">
        <v>19786.7561174</v>
      </c>
      <c r="R8" s="130">
        <f t="shared" si="3"/>
        <v>2.5480009986426994E-2</v>
      </c>
      <c r="S8" s="130">
        <f t="shared" si="4"/>
        <v>6.1727809400521971E-2</v>
      </c>
      <c r="T8" s="130">
        <f t="shared" si="5"/>
        <v>0.15930841252738881</v>
      </c>
      <c r="U8" s="130"/>
      <c r="V8" s="130">
        <f t="shared" si="6"/>
        <v>4.3949099586631353E-2</v>
      </c>
      <c r="W8" s="130">
        <f t="shared" si="7"/>
        <v>9.7112856543990878E-2</v>
      </c>
      <c r="X8" s="130">
        <f t="shared" si="8"/>
        <v>0.2053390268315432</v>
      </c>
      <c r="Z8" s="44"/>
    </row>
    <row r="9" spans="2:26" x14ac:dyDescent="0.25">
      <c r="B9" s="11" t="s">
        <v>20</v>
      </c>
      <c r="C9" s="20">
        <v>88.616838299999984</v>
      </c>
      <c r="D9" s="20">
        <v>625.21694380000008</v>
      </c>
      <c r="E9" s="20">
        <v>1485.1229633999999</v>
      </c>
      <c r="F9" s="20"/>
      <c r="G9" s="20">
        <v>164.4499969</v>
      </c>
      <c r="H9" s="20">
        <v>207.23695369999999</v>
      </c>
      <c r="I9" s="20">
        <v>965.78497149999998</v>
      </c>
      <c r="J9" s="20"/>
      <c r="K9" s="20">
        <f t="shared" si="0"/>
        <v>285.57420920759711</v>
      </c>
      <c r="L9" s="20">
        <f t="shared" si="1"/>
        <v>133.14640713996593</v>
      </c>
      <c r="M9" s="20">
        <f t="shared" si="2"/>
        <v>165.03064024334782</v>
      </c>
      <c r="N9" s="129"/>
      <c r="O9" s="20">
        <v>10271.448353399999</v>
      </c>
      <c r="P9" s="20">
        <v>2501.1067031000002</v>
      </c>
      <c r="Q9" s="20">
        <v>12772.555056499999</v>
      </c>
      <c r="R9" s="130">
        <f t="shared" si="3"/>
        <v>8.6274919807844356E-3</v>
      </c>
      <c r="S9" s="130">
        <f t="shared" si="4"/>
        <v>6.0869404419781184E-2</v>
      </c>
      <c r="T9" s="130">
        <f t="shared" si="5"/>
        <v>0.1445874926595335</v>
      </c>
      <c r="U9" s="130"/>
      <c r="V9" s="130">
        <f t="shared" si="6"/>
        <v>1.9813328976116908E-2</v>
      </c>
      <c r="W9" s="130">
        <f t="shared" si="7"/>
        <v>6.5175205259840413E-2</v>
      </c>
      <c r="X9" s="130">
        <f t="shared" si="8"/>
        <v>0.19188861774784238</v>
      </c>
      <c r="Z9" s="44"/>
    </row>
    <row r="10" spans="2:26" x14ac:dyDescent="0.25">
      <c r="B10" s="11" t="s">
        <v>21</v>
      </c>
      <c r="C10" s="20">
        <v>132.64854070000001</v>
      </c>
      <c r="D10" s="20">
        <v>416.4561781000001</v>
      </c>
      <c r="E10" s="20">
        <v>2081.599329000001</v>
      </c>
      <c r="F10" s="20"/>
      <c r="G10" s="20">
        <v>734.70394120000003</v>
      </c>
      <c r="H10" s="20">
        <v>891.12725509999984</v>
      </c>
      <c r="I10" s="20">
        <v>1754.7149466999999</v>
      </c>
      <c r="J10" s="20"/>
      <c r="K10" s="20">
        <f t="shared" si="0"/>
        <v>653.87261504943183</v>
      </c>
      <c r="L10" s="20">
        <f t="shared" si="1"/>
        <v>313.97863736002034</v>
      </c>
      <c r="M10" s="20">
        <f t="shared" si="2"/>
        <v>184.29647926255643</v>
      </c>
      <c r="N10" s="129"/>
      <c r="O10" s="20">
        <v>2854.0675857000001</v>
      </c>
      <c r="P10" s="20">
        <v>1962.3654535000001</v>
      </c>
      <c r="Q10" s="20">
        <v>4816.4330392000002</v>
      </c>
      <c r="R10" s="130">
        <f t="shared" si="3"/>
        <v>4.6477014547455467E-2</v>
      </c>
      <c r="S10" s="130">
        <f t="shared" si="4"/>
        <v>0.14591671906671347</v>
      </c>
      <c r="T10" s="130">
        <f t="shared" si="5"/>
        <v>0.72934479177354861</v>
      </c>
      <c r="U10" s="130"/>
      <c r="V10" s="130">
        <f t="shared" si="6"/>
        <v>0.18008191432140527</v>
      </c>
      <c r="W10" s="130">
        <f t="shared" si="7"/>
        <v>0.27148377701046311</v>
      </c>
      <c r="X10" s="130">
        <f t="shared" si="8"/>
        <v>0.79650526530255783</v>
      </c>
      <c r="Z10" s="44"/>
    </row>
    <row r="11" spans="2:26" x14ac:dyDescent="0.25">
      <c r="B11" s="11" t="s">
        <v>22</v>
      </c>
      <c r="C11" s="20">
        <v>55.833030000000008</v>
      </c>
      <c r="D11" s="20">
        <v>56.9724796</v>
      </c>
      <c r="E11" s="20">
        <v>90.016517100000016</v>
      </c>
      <c r="F11" s="20"/>
      <c r="G11" s="20">
        <v>509.05260670000001</v>
      </c>
      <c r="H11" s="20">
        <v>510.02319490000002</v>
      </c>
      <c r="I11" s="20">
        <v>530.13537989999998</v>
      </c>
      <c r="J11" s="20"/>
      <c r="K11" s="20">
        <f t="shared" si="0"/>
        <v>1011.7409653389759</v>
      </c>
      <c r="L11" s="20">
        <f t="shared" si="1"/>
        <v>995.20975474621969</v>
      </c>
      <c r="M11" s="20">
        <f t="shared" si="2"/>
        <v>688.93122837786382</v>
      </c>
      <c r="N11" s="129"/>
      <c r="O11" s="20">
        <v>174.33578650000001</v>
      </c>
      <c r="P11" s="20">
        <v>610.75864549999994</v>
      </c>
      <c r="Q11" s="20">
        <v>785.09443199999998</v>
      </c>
      <c r="R11" s="130">
        <f t="shared" si="3"/>
        <v>0.32026143983926103</v>
      </c>
      <c r="S11" s="130">
        <f t="shared" si="4"/>
        <v>0.32679738763790761</v>
      </c>
      <c r="T11" s="130">
        <f t="shared" si="5"/>
        <v>0.51633986863620807</v>
      </c>
      <c r="U11" s="130"/>
      <c r="V11" s="130">
        <f t="shared" si="6"/>
        <v>0.71951298299361788</v>
      </c>
      <c r="W11" s="130">
        <f t="shared" si="7"/>
        <v>0.72220060592660029</v>
      </c>
      <c r="X11" s="130">
        <f t="shared" si="8"/>
        <v>0.7899073942228646</v>
      </c>
      <c r="Z11" s="44"/>
    </row>
    <row r="12" spans="2:26" x14ac:dyDescent="0.25">
      <c r="B12" s="11" t="s">
        <v>23</v>
      </c>
      <c r="C12" s="20">
        <v>0</v>
      </c>
      <c r="D12" s="20">
        <v>0</v>
      </c>
      <c r="E12" s="20">
        <v>0</v>
      </c>
      <c r="F12" s="20"/>
      <c r="G12" s="20">
        <v>425.04</v>
      </c>
      <c r="H12" s="20">
        <v>425.04</v>
      </c>
      <c r="I12" s="20">
        <v>425.04</v>
      </c>
      <c r="J12" s="20"/>
      <c r="K12" s="20" t="str">
        <f t="shared" si="0"/>
        <v>NaN</v>
      </c>
      <c r="L12" s="20" t="str">
        <f t="shared" si="1"/>
        <v>NaN</v>
      </c>
      <c r="M12" s="20" t="str">
        <f t="shared" si="2"/>
        <v>NaN</v>
      </c>
      <c r="N12" s="129"/>
      <c r="O12" s="20">
        <v>0</v>
      </c>
      <c r="P12" s="20">
        <v>425.04</v>
      </c>
      <c r="Q12" s="20">
        <v>425.04</v>
      </c>
      <c r="R12" s="130" t="str">
        <f t="shared" si="3"/>
        <v>NaN</v>
      </c>
      <c r="S12" s="130" t="str">
        <f t="shared" si="4"/>
        <v>NaN</v>
      </c>
      <c r="T12" s="130" t="str">
        <f t="shared" si="5"/>
        <v>NaN</v>
      </c>
      <c r="U12" s="130"/>
      <c r="V12" s="130">
        <f t="shared" si="6"/>
        <v>1</v>
      </c>
      <c r="W12" s="130">
        <f t="shared" si="7"/>
        <v>1</v>
      </c>
      <c r="X12" s="130">
        <f t="shared" si="8"/>
        <v>1</v>
      </c>
      <c r="Z12" s="44"/>
    </row>
    <row r="13" spans="2:26" x14ac:dyDescent="0.25">
      <c r="B13" s="11" t="s">
        <v>24</v>
      </c>
      <c r="C13" s="20">
        <v>2.6484209999999999</v>
      </c>
      <c r="D13" s="20">
        <v>2.6484209999999999</v>
      </c>
      <c r="E13" s="20">
        <v>2.6484209999999999</v>
      </c>
      <c r="F13" s="20"/>
      <c r="G13" s="20">
        <v>280.14</v>
      </c>
      <c r="H13" s="20">
        <v>660.09999999999991</v>
      </c>
      <c r="I13" s="20">
        <v>660.09999999999991</v>
      </c>
      <c r="J13" s="20"/>
      <c r="K13" s="20">
        <f t="shared" si="0"/>
        <v>10677.623421653883</v>
      </c>
      <c r="L13" s="20">
        <f t="shared" si="1"/>
        <v>25024.285074012023</v>
      </c>
      <c r="M13" s="20">
        <f t="shared" si="2"/>
        <v>25024.285074012023</v>
      </c>
      <c r="N13" s="129"/>
      <c r="O13" s="20">
        <v>2.6484209999999999</v>
      </c>
      <c r="P13" s="20">
        <v>660.09999999999991</v>
      </c>
      <c r="Q13" s="20">
        <v>662.74842099999989</v>
      </c>
      <c r="R13" s="130">
        <f t="shared" si="3"/>
        <v>1</v>
      </c>
      <c r="S13" s="130">
        <f t="shared" si="4"/>
        <v>1</v>
      </c>
      <c r="T13" s="130">
        <f t="shared" si="5"/>
        <v>1</v>
      </c>
      <c r="U13" s="130"/>
      <c r="V13" s="130">
        <f t="shared" si="6"/>
        <v>0.4266904485012723</v>
      </c>
      <c r="W13" s="130">
        <f t="shared" si="7"/>
        <v>1</v>
      </c>
      <c r="X13" s="130">
        <f t="shared" si="8"/>
        <v>1</v>
      </c>
      <c r="Z13" s="44"/>
    </row>
    <row r="14" spans="2:26" x14ac:dyDescent="0.25">
      <c r="B14" s="11" t="s">
        <v>25</v>
      </c>
      <c r="C14" s="20">
        <v>304.66854660000001</v>
      </c>
      <c r="D14" s="20">
        <v>466.6252897</v>
      </c>
      <c r="E14" s="20">
        <v>2285.5368432999999</v>
      </c>
      <c r="F14" s="20"/>
      <c r="G14" s="20">
        <v>277.18443289999999</v>
      </c>
      <c r="H14" s="20">
        <v>722.46863440000004</v>
      </c>
      <c r="I14" s="20">
        <v>2601.373665300001</v>
      </c>
      <c r="J14" s="20"/>
      <c r="K14" s="20">
        <f t="shared" si="0"/>
        <v>190.97901177961634</v>
      </c>
      <c r="L14" s="20">
        <f t="shared" si="1"/>
        <v>254.82843522357851</v>
      </c>
      <c r="M14" s="20">
        <f t="shared" si="2"/>
        <v>213.8189337409226</v>
      </c>
      <c r="N14" s="129"/>
      <c r="O14" s="20">
        <v>3389.0734099000001</v>
      </c>
      <c r="P14" s="20">
        <v>3477.8717981999998</v>
      </c>
      <c r="Q14" s="20">
        <v>6866.9452080999999</v>
      </c>
      <c r="R14" s="130">
        <f t="shared" si="3"/>
        <v>8.9897299276556458E-2</v>
      </c>
      <c r="S14" s="130">
        <f t="shared" si="4"/>
        <v>0.13768521163835412</v>
      </c>
      <c r="T14" s="130">
        <f t="shared" si="5"/>
        <v>0.67438398844462866</v>
      </c>
      <c r="U14" s="130"/>
      <c r="V14" s="130">
        <f t="shared" si="6"/>
        <v>8.4732433690262635E-2</v>
      </c>
      <c r="W14" s="130">
        <f t="shared" si="7"/>
        <v>0.17316199388010087</v>
      </c>
      <c r="X14" s="130">
        <f t="shared" si="8"/>
        <v>0.71165712853447238</v>
      </c>
      <c r="Z14" s="44"/>
    </row>
    <row r="15" spans="2:26" x14ac:dyDescent="0.25">
      <c r="B15" s="11" t="s">
        <v>26</v>
      </c>
      <c r="C15" s="20">
        <v>294.08801549999998</v>
      </c>
      <c r="D15" s="20">
        <v>838.12881019999998</v>
      </c>
      <c r="E15" s="20">
        <v>1869.4533206999999</v>
      </c>
      <c r="F15" s="20"/>
      <c r="G15" s="20">
        <v>637.63946809999993</v>
      </c>
      <c r="H15" s="20">
        <v>1033.9572728000001</v>
      </c>
      <c r="I15" s="20">
        <v>1856.9482545999999</v>
      </c>
      <c r="J15" s="20"/>
      <c r="K15" s="20">
        <f t="shared" si="0"/>
        <v>316.81926310934625</v>
      </c>
      <c r="L15" s="20">
        <f t="shared" si="1"/>
        <v>223.3649601608696</v>
      </c>
      <c r="M15" s="20">
        <f t="shared" si="2"/>
        <v>199.33108433564323</v>
      </c>
      <c r="N15" s="129"/>
      <c r="O15" s="20">
        <v>27024.499148800001</v>
      </c>
      <c r="P15" s="20">
        <v>10465.478722599997</v>
      </c>
      <c r="Q15" s="20">
        <v>37489.977871399999</v>
      </c>
      <c r="R15" s="130">
        <f t="shared" si="3"/>
        <v>1.0882274408887933E-2</v>
      </c>
      <c r="S15" s="130">
        <f t="shared" si="4"/>
        <v>3.1013666731996264E-2</v>
      </c>
      <c r="T15" s="130">
        <f t="shared" si="5"/>
        <v>6.917624302328694E-2</v>
      </c>
      <c r="U15" s="130"/>
      <c r="V15" s="130">
        <f t="shared" si="6"/>
        <v>2.485270828369273E-2</v>
      </c>
      <c r="W15" s="130">
        <f t="shared" si="7"/>
        <v>4.9935641184471316E-2</v>
      </c>
      <c r="X15" s="130">
        <f t="shared" si="8"/>
        <v>9.93972732681382E-2</v>
      </c>
      <c r="Z15" s="44"/>
    </row>
    <row r="16" spans="2:26" x14ac:dyDescent="0.25">
      <c r="B16" s="11"/>
      <c r="C16" s="17"/>
      <c r="D16" s="17"/>
      <c r="E16" s="17"/>
      <c r="F16" s="17"/>
      <c r="G16" s="17"/>
      <c r="H16" s="17"/>
      <c r="I16" s="17"/>
      <c r="J16" s="17"/>
      <c r="K16" s="17"/>
      <c r="L16" s="17"/>
      <c r="M16" s="17"/>
      <c r="O16" s="17"/>
      <c r="P16" s="17"/>
      <c r="Q16" s="17"/>
      <c r="R16" s="117"/>
      <c r="S16" s="117"/>
      <c r="T16" s="117"/>
      <c r="U16" s="117"/>
      <c r="V16" s="117"/>
      <c r="W16" s="117"/>
      <c r="X16" s="117"/>
    </row>
    <row r="17" spans="2:24" x14ac:dyDescent="0.25">
      <c r="B17" s="11"/>
      <c r="C17" s="17"/>
      <c r="D17" s="17"/>
      <c r="E17" s="17"/>
      <c r="F17" s="17"/>
      <c r="G17" s="17"/>
      <c r="H17" s="17"/>
      <c r="I17" s="17"/>
      <c r="J17" s="17"/>
      <c r="K17" s="17"/>
      <c r="L17" s="17"/>
      <c r="M17" s="17"/>
      <c r="O17" s="17"/>
      <c r="P17" s="17"/>
      <c r="Q17" s="17"/>
      <c r="R17" s="117"/>
      <c r="S17" s="117"/>
      <c r="T17" s="117"/>
      <c r="U17" s="117"/>
      <c r="V17" s="117"/>
      <c r="W17" s="117"/>
      <c r="X17" s="117"/>
    </row>
    <row r="18" spans="2:24" x14ac:dyDescent="0.25">
      <c r="B18" s="11"/>
      <c r="C18" s="17"/>
      <c r="D18" s="17"/>
      <c r="E18" s="17"/>
      <c r="F18" s="17"/>
      <c r="G18" s="17"/>
      <c r="H18" s="17"/>
      <c r="I18" s="17"/>
      <c r="J18" s="17"/>
      <c r="K18" s="17"/>
      <c r="L18" s="17"/>
      <c r="M18" s="17"/>
      <c r="O18" s="17"/>
      <c r="P18" s="17"/>
      <c r="Q18" s="17"/>
      <c r="R18" s="117"/>
      <c r="S18" s="117"/>
      <c r="T18" s="117"/>
      <c r="U18" s="117"/>
      <c r="V18" s="117"/>
      <c r="W18" s="117"/>
      <c r="X18" s="117"/>
    </row>
    <row r="19" spans="2:24" x14ac:dyDescent="0.25">
      <c r="B19" s="11"/>
      <c r="C19" s="17"/>
      <c r="D19" s="17"/>
      <c r="E19" s="17"/>
      <c r="F19" s="17"/>
      <c r="G19" s="17"/>
      <c r="H19" s="17"/>
      <c r="I19" s="17"/>
      <c r="J19" s="17"/>
      <c r="K19" s="17"/>
      <c r="L19" s="17"/>
      <c r="M19" s="17"/>
      <c r="O19" s="17"/>
      <c r="P19" s="17"/>
      <c r="Q19" s="17"/>
      <c r="R19" s="117"/>
      <c r="S19" s="117"/>
      <c r="T19" s="117"/>
      <c r="U19" s="117"/>
      <c r="V19" s="117"/>
      <c r="W19" s="117"/>
      <c r="X19" s="117"/>
    </row>
    <row r="20" spans="2:24" x14ac:dyDescent="0.25">
      <c r="B20" s="11"/>
      <c r="C20" s="17"/>
      <c r="D20" s="17"/>
      <c r="E20" s="17"/>
      <c r="F20" s="17"/>
      <c r="G20" s="17"/>
      <c r="H20" s="17"/>
      <c r="I20" s="17"/>
      <c r="J20" s="17"/>
      <c r="K20" s="17"/>
      <c r="L20" s="17"/>
      <c r="M20" s="17"/>
      <c r="O20" s="17"/>
      <c r="P20" s="17"/>
      <c r="Q20" s="17"/>
      <c r="R20" s="117"/>
      <c r="S20" s="117"/>
      <c r="T20" s="117"/>
      <c r="U20" s="117"/>
      <c r="V20" s="117"/>
      <c r="W20" s="117"/>
      <c r="X20" s="117"/>
    </row>
    <row r="21" spans="2:24" x14ac:dyDescent="0.25">
      <c r="B21" s="11"/>
      <c r="C21" s="17"/>
      <c r="D21" s="17"/>
      <c r="E21" s="17"/>
      <c r="F21" s="17"/>
      <c r="G21" s="17"/>
      <c r="H21" s="17"/>
      <c r="I21" s="17"/>
      <c r="J21" s="17"/>
      <c r="K21" s="17"/>
      <c r="L21" s="17"/>
      <c r="M21" s="17"/>
      <c r="O21" s="17"/>
      <c r="P21" s="17"/>
      <c r="Q21" s="17"/>
      <c r="R21" s="117"/>
      <c r="S21" s="117"/>
      <c r="T21" s="117"/>
      <c r="U21" s="117"/>
      <c r="V21" s="117"/>
      <c r="W21" s="117"/>
      <c r="X21" s="117"/>
    </row>
    <row r="22" spans="2:24" x14ac:dyDescent="0.25">
      <c r="B22" s="11"/>
      <c r="C22" s="17"/>
      <c r="D22" s="17"/>
      <c r="E22" s="17"/>
      <c r="F22" s="17"/>
      <c r="G22" s="17"/>
      <c r="H22" s="17"/>
      <c r="I22" s="17"/>
      <c r="J22" s="17"/>
      <c r="K22" s="17"/>
      <c r="L22" s="17"/>
      <c r="M22" s="17"/>
      <c r="O22" s="17"/>
      <c r="P22" s="17"/>
      <c r="Q22" s="17"/>
      <c r="R22" s="117"/>
      <c r="S22" s="117"/>
      <c r="T22" s="117"/>
      <c r="U22" s="117"/>
      <c r="V22" s="117"/>
      <c r="W22" s="117"/>
      <c r="X22" s="117"/>
    </row>
    <row r="23" spans="2:24" x14ac:dyDescent="0.25">
      <c r="B23" s="11"/>
      <c r="C23" s="17"/>
      <c r="D23" s="17"/>
      <c r="E23" s="17"/>
      <c r="F23" s="17"/>
      <c r="G23" s="17"/>
      <c r="H23" s="17"/>
      <c r="I23" s="17"/>
      <c r="J23" s="17"/>
      <c r="K23" s="17"/>
      <c r="L23" s="17"/>
      <c r="M23" s="17"/>
      <c r="O23" s="17"/>
      <c r="P23" s="17"/>
      <c r="Q23" s="17"/>
      <c r="R23" s="117"/>
      <c r="S23" s="117"/>
      <c r="T23" s="117"/>
      <c r="U23" s="117"/>
      <c r="V23" s="117"/>
      <c r="W23" s="117"/>
      <c r="X23" s="117"/>
    </row>
    <row r="24" spans="2:24" x14ac:dyDescent="0.25">
      <c r="B24" s="11"/>
      <c r="C24" s="17"/>
      <c r="D24" s="17"/>
      <c r="E24" s="17"/>
      <c r="F24" s="17"/>
      <c r="G24" s="17"/>
      <c r="H24" s="17"/>
      <c r="I24" s="17"/>
      <c r="J24" s="17"/>
      <c r="K24" s="17"/>
      <c r="L24" s="17"/>
      <c r="M24" s="17"/>
      <c r="O24" s="17"/>
      <c r="P24" s="17"/>
      <c r="Q24" s="17"/>
      <c r="R24" s="117"/>
      <c r="S24" s="117"/>
      <c r="T24" s="117"/>
      <c r="U24" s="117"/>
      <c r="V24" s="117"/>
      <c r="W24" s="117"/>
      <c r="X24" s="117"/>
    </row>
    <row r="25" spans="2:24" x14ac:dyDescent="0.25">
      <c r="B25" s="11"/>
      <c r="C25" s="17"/>
      <c r="D25" s="17"/>
      <c r="E25" s="17"/>
      <c r="F25" s="17"/>
      <c r="G25" s="17"/>
      <c r="H25" s="17"/>
      <c r="I25" s="17"/>
      <c r="J25" s="17"/>
      <c r="K25" s="17"/>
      <c r="L25" s="17"/>
      <c r="M25" s="17"/>
      <c r="O25" s="17"/>
      <c r="P25" s="17"/>
      <c r="Q25" s="17"/>
      <c r="R25" s="117"/>
      <c r="S25" s="117"/>
      <c r="T25" s="117"/>
      <c r="U25" s="117"/>
      <c r="V25" s="117"/>
      <c r="W25" s="117"/>
      <c r="X25" s="117"/>
    </row>
    <row r="26" spans="2:24" ht="15.75" customHeight="1" thickBot="1" x14ac:dyDescent="0.3">
      <c r="B26" s="12"/>
      <c r="C26" s="18"/>
      <c r="D26" s="18"/>
      <c r="E26" s="18"/>
      <c r="F26" s="17"/>
      <c r="G26" s="18"/>
      <c r="H26" s="18"/>
      <c r="I26" s="18"/>
      <c r="J26" s="17"/>
      <c r="K26" s="17"/>
      <c r="L26" s="17"/>
      <c r="M26" s="17"/>
      <c r="N26" s="17"/>
      <c r="O26" s="18"/>
      <c r="P26" s="18"/>
      <c r="Q26" s="18"/>
      <c r="R26" s="117"/>
      <c r="S26" s="117"/>
      <c r="T26" s="117"/>
      <c r="U26" s="17"/>
      <c r="V26" s="117"/>
      <c r="W26" s="117"/>
      <c r="X26" s="117"/>
    </row>
    <row r="27" spans="2:24" ht="15.75" customHeight="1" thickBot="1" x14ac:dyDescent="0.3">
      <c r="B27" s="71" t="s">
        <v>27</v>
      </c>
      <c r="C27" s="63">
        <f>SUM(C7:C26)</f>
        <v>1272.2747047</v>
      </c>
      <c r="D27" s="63">
        <f>SUM(D7:D26)</f>
        <v>3362.7507350999999</v>
      </c>
      <c r="E27" s="63">
        <f>SUM(E7:E26)</f>
        <v>10365.7927688</v>
      </c>
      <c r="F27" s="17"/>
      <c r="G27" s="63">
        <f>SUM(G7:G26)</f>
        <v>3504.0492482999998</v>
      </c>
      <c r="H27" s="63">
        <f>SUM(H7:H26)</f>
        <v>5425.4656297000001</v>
      </c>
      <c r="I27" s="63">
        <f>SUM(I7:I26)</f>
        <v>10427.848888900002</v>
      </c>
      <c r="J27" s="17"/>
      <c r="K27" s="63">
        <f>AVERAGE(K7:K26)</f>
        <v>1908.2072707383431</v>
      </c>
      <c r="L27" s="63">
        <f>AVERAGE(L7:L26)</f>
        <v>3441.7083376880505</v>
      </c>
      <c r="M27" s="63">
        <f>AVERAGE(M7:M26)</f>
        <v>3347.1646996849909</v>
      </c>
      <c r="N27" s="17"/>
      <c r="O27" s="63">
        <f>SUM(O7:O26)</f>
        <v>60846.089068699999</v>
      </c>
      <c r="P27" s="63">
        <f>SUM(P7:P26)</f>
        <v>25138.407119099997</v>
      </c>
      <c r="Q27" s="63">
        <f>SUM(Q7:Q26)</f>
        <v>85984.496187799989</v>
      </c>
      <c r="R27" s="64">
        <f>C27/$O27</f>
        <v>2.0909720315195644E-2</v>
      </c>
      <c r="S27" s="64">
        <f>D27/$O27</f>
        <v>5.5266505811132592E-2</v>
      </c>
      <c r="T27" s="64">
        <f>E27/$O27</f>
        <v>0.17036087162637861</v>
      </c>
      <c r="U27" s="17"/>
      <c r="V27" s="64">
        <f>(C27+G27)/$Q27</f>
        <v>5.5548664756585438E-2</v>
      </c>
      <c r="W27" s="64">
        <f>(D27+H27)/$Q27</f>
        <v>0.10220698793891318</v>
      </c>
      <c r="X27" s="64">
        <f>(E27+I27)/$Q27</f>
        <v>0.24183012728578773</v>
      </c>
    </row>
    <row r="29" spans="2:24" x14ac:dyDescent="0.25">
      <c r="B29" t="s">
        <v>196</v>
      </c>
      <c r="G29" s="126">
        <f>G27/C27</f>
        <v>2.754160902009168</v>
      </c>
      <c r="H29" s="126">
        <f>H27/D27</f>
        <v>1.6134010686756002</v>
      </c>
      <c r="I29" s="126">
        <f>I27/E27</f>
        <v>1.0059866255754972</v>
      </c>
    </row>
  </sheetData>
  <mergeCells count="13">
    <mergeCell ref="R4:T4"/>
    <mergeCell ref="Q5:Q6"/>
    <mergeCell ref="R5:T5"/>
    <mergeCell ref="V5:X5"/>
    <mergeCell ref="O4:Q4"/>
    <mergeCell ref="O5:O6"/>
    <mergeCell ref="P5:P6"/>
    <mergeCell ref="C4:E4"/>
    <mergeCell ref="G4:I4"/>
    <mergeCell ref="K4:M4"/>
    <mergeCell ref="C5:E5"/>
    <mergeCell ref="G5:I5"/>
    <mergeCell ref="K5:M5"/>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89" t="s">
        <v>181</v>
      </c>
      <c r="I1" s="151"/>
      <c r="J1" s="151"/>
      <c r="L1" s="189" t="s">
        <v>182</v>
      </c>
      <c r="M1" s="151"/>
      <c r="N1" s="151"/>
      <c r="P1" s="189" t="s">
        <v>183</v>
      </c>
      <c r="Q1" s="151"/>
      <c r="R1" s="151"/>
      <c r="T1" s="189" t="s">
        <v>184</v>
      </c>
      <c r="U1" s="151"/>
      <c r="V1" s="151"/>
      <c r="X1" s="188" t="s">
        <v>185</v>
      </c>
      <c r="Y1" s="151"/>
      <c r="Z1" s="151"/>
      <c r="AA1" s="151"/>
      <c r="AB1" s="151"/>
    </row>
    <row r="2" spans="2:28" x14ac:dyDescent="0.25">
      <c r="H2" s="151"/>
      <c r="I2" s="151"/>
      <c r="J2" s="151"/>
      <c r="L2" s="151"/>
      <c r="M2" s="151"/>
      <c r="N2" s="151"/>
      <c r="P2" s="151"/>
      <c r="Q2" s="151"/>
      <c r="R2" s="151"/>
      <c r="T2" s="151"/>
      <c r="U2" s="151"/>
      <c r="V2" s="151"/>
      <c r="X2" s="151"/>
      <c r="Y2" s="151"/>
      <c r="Z2" s="151"/>
      <c r="AA2" s="151"/>
      <c r="AB2" s="151"/>
    </row>
    <row r="3" spans="2:28" x14ac:dyDescent="0.25">
      <c r="H3" s="151"/>
      <c r="I3" s="151"/>
      <c r="J3" s="151"/>
      <c r="L3" s="151"/>
      <c r="M3" s="151"/>
      <c r="N3" s="151"/>
      <c r="P3" s="151"/>
      <c r="Q3" s="151"/>
      <c r="R3" s="151"/>
      <c r="T3" s="151"/>
      <c r="U3" s="151"/>
      <c r="V3" s="151"/>
      <c r="X3" s="151"/>
      <c r="Y3" s="151"/>
      <c r="Z3" s="151"/>
      <c r="AA3" s="151"/>
      <c r="AB3" s="151"/>
    </row>
    <row r="4" spans="2:28" ht="18" customHeight="1" thickBot="1" x14ac:dyDescent="0.3">
      <c r="C4" s="66" t="s">
        <v>50</v>
      </c>
      <c r="H4" s="151"/>
      <c r="I4" s="151"/>
      <c r="J4" s="151"/>
      <c r="L4" s="151"/>
      <c r="M4" s="151"/>
      <c r="N4" s="151"/>
      <c r="P4" s="151"/>
      <c r="Q4" s="151"/>
      <c r="R4" s="151"/>
      <c r="T4" s="151"/>
      <c r="U4" s="151"/>
      <c r="V4" s="151"/>
      <c r="X4" s="151"/>
      <c r="Y4" s="151"/>
      <c r="Z4" s="151"/>
      <c r="AA4" s="151"/>
      <c r="AB4" s="151"/>
    </row>
    <row r="5" spans="2:28" ht="39.75" customHeight="1" thickBot="1" x14ac:dyDescent="0.3">
      <c r="B5" s="56"/>
      <c r="C5" s="145" t="s">
        <v>52</v>
      </c>
      <c r="D5" s="145" t="s">
        <v>53</v>
      </c>
      <c r="E5" s="143"/>
      <c r="F5" s="143"/>
      <c r="H5" s="145" t="s">
        <v>186</v>
      </c>
      <c r="I5" s="143"/>
      <c r="J5" s="143"/>
      <c r="L5" s="145" t="s">
        <v>187</v>
      </c>
      <c r="M5" s="143"/>
      <c r="N5" s="143"/>
      <c r="P5" s="145" t="s">
        <v>188</v>
      </c>
      <c r="Q5" s="143"/>
      <c r="R5" s="143"/>
      <c r="T5" s="145" t="s">
        <v>189</v>
      </c>
      <c r="U5" s="143"/>
      <c r="V5" s="143"/>
      <c r="X5" s="187" t="s">
        <v>190</v>
      </c>
      <c r="Y5" s="143"/>
      <c r="Z5" s="143"/>
    </row>
    <row r="6" spans="2:28" ht="15.75" customHeight="1" thickBot="1" x14ac:dyDescent="0.3">
      <c r="B6" s="53" t="s">
        <v>14</v>
      </c>
      <c r="C6" s="143"/>
      <c r="D6" s="47" t="s">
        <v>68</v>
      </c>
      <c r="E6" s="47" t="s">
        <v>69</v>
      </c>
      <c r="F6" s="47" t="s">
        <v>70</v>
      </c>
      <c r="H6" s="47" t="s">
        <v>68</v>
      </c>
      <c r="I6" s="47" t="s">
        <v>69</v>
      </c>
      <c r="J6" s="47" t="s">
        <v>70</v>
      </c>
      <c r="L6" s="47" t="s">
        <v>68</v>
      </c>
      <c r="M6" s="47" t="s">
        <v>69</v>
      </c>
      <c r="N6" s="47" t="s">
        <v>70</v>
      </c>
      <c r="P6" s="47" t="s">
        <v>68</v>
      </c>
      <c r="Q6" s="47" t="s">
        <v>69</v>
      </c>
      <c r="R6" s="47" t="s">
        <v>70</v>
      </c>
      <c r="T6" s="47" t="s">
        <v>68</v>
      </c>
      <c r="U6" s="47" t="s">
        <v>69</v>
      </c>
      <c r="V6" s="47" t="s">
        <v>70</v>
      </c>
      <c r="X6" s="47" t="s">
        <v>68</v>
      </c>
      <c r="Y6" s="47" t="s">
        <v>69</v>
      </c>
      <c r="Z6" s="47" t="s">
        <v>70</v>
      </c>
    </row>
    <row r="7" spans="2:28" x14ac:dyDescent="0.25">
      <c r="B7" t="s">
        <v>18</v>
      </c>
      <c r="C7" s="44">
        <v>1421</v>
      </c>
      <c r="D7" s="44">
        <v>0</v>
      </c>
      <c r="E7" s="44">
        <v>6</v>
      </c>
      <c r="F7" s="44">
        <v>75</v>
      </c>
      <c r="H7" s="108">
        <v>0</v>
      </c>
      <c r="I7" s="108">
        <v>1.008618</v>
      </c>
      <c r="J7" s="108">
        <v>8.9643870000000003</v>
      </c>
      <c r="L7" s="44">
        <v>0</v>
      </c>
      <c r="M7" s="44">
        <v>3</v>
      </c>
      <c r="N7" s="44">
        <v>7</v>
      </c>
      <c r="P7" s="108">
        <v>0</v>
      </c>
      <c r="Q7" s="108">
        <v>1.660531</v>
      </c>
      <c r="R7" s="108">
        <v>0.93649199999999999</v>
      </c>
      <c r="S7" s="108"/>
      <c r="T7" s="108">
        <v>0</v>
      </c>
      <c r="U7" s="108">
        <v>2.669149</v>
      </c>
      <c r="V7" s="108">
        <v>9.9008789999999998</v>
      </c>
      <c r="X7">
        <v>0</v>
      </c>
      <c r="Y7">
        <v>0</v>
      </c>
      <c r="Z7">
        <v>0</v>
      </c>
    </row>
    <row r="8" spans="2:28" x14ac:dyDescent="0.25">
      <c r="B8" t="s">
        <v>19</v>
      </c>
      <c r="C8" s="44">
        <v>7299</v>
      </c>
      <c r="D8" s="44">
        <v>322</v>
      </c>
      <c r="E8" s="44">
        <v>629</v>
      </c>
      <c r="F8" s="44">
        <v>1241</v>
      </c>
      <c r="H8" s="108">
        <v>228.79500999999999</v>
      </c>
      <c r="I8" s="108">
        <v>406.37242700000002</v>
      </c>
      <c r="J8" s="108">
        <v>603.06233099999997</v>
      </c>
      <c r="L8" s="44">
        <v>22</v>
      </c>
      <c r="M8" s="44">
        <v>24</v>
      </c>
      <c r="N8" s="44">
        <v>44</v>
      </c>
      <c r="P8" s="108">
        <v>16.612386999999998</v>
      </c>
      <c r="Q8" s="108">
        <v>5.336627</v>
      </c>
      <c r="R8" s="108">
        <v>5.4276790000000004</v>
      </c>
      <c r="S8" s="108"/>
      <c r="T8" s="108">
        <v>245.407397</v>
      </c>
      <c r="U8" s="108">
        <v>411.70905399999998</v>
      </c>
      <c r="V8" s="108">
        <v>608.49000999999998</v>
      </c>
      <c r="X8">
        <v>0</v>
      </c>
      <c r="Y8">
        <v>0</v>
      </c>
      <c r="Z8">
        <v>0</v>
      </c>
    </row>
    <row r="9" spans="2:28" x14ac:dyDescent="0.25">
      <c r="B9" t="s">
        <v>20</v>
      </c>
      <c r="C9" s="44">
        <v>4357</v>
      </c>
      <c r="D9" s="44">
        <v>75</v>
      </c>
      <c r="E9" s="44">
        <v>264</v>
      </c>
      <c r="F9" s="44">
        <v>613</v>
      </c>
      <c r="H9" s="108">
        <v>67.069202000000004</v>
      </c>
      <c r="I9" s="108">
        <v>155.76057499999999</v>
      </c>
      <c r="J9" s="108">
        <v>332.59402</v>
      </c>
      <c r="L9" s="44">
        <v>4</v>
      </c>
      <c r="M9" s="44">
        <v>12</v>
      </c>
      <c r="N9" s="44">
        <v>20</v>
      </c>
      <c r="P9" s="108">
        <v>0.136515</v>
      </c>
      <c r="Q9" s="108">
        <v>0.72024500000000002</v>
      </c>
      <c r="R9" s="108">
        <v>1.795973</v>
      </c>
      <c r="S9" s="108"/>
      <c r="T9" s="108">
        <v>67.205717000000007</v>
      </c>
      <c r="U9" s="108">
        <v>156.48081999999999</v>
      </c>
      <c r="V9" s="108">
        <v>334.389993</v>
      </c>
      <c r="X9">
        <v>0</v>
      </c>
      <c r="Y9">
        <v>0</v>
      </c>
      <c r="Z9">
        <v>0</v>
      </c>
    </row>
    <row r="10" spans="2:28" x14ac:dyDescent="0.25">
      <c r="B10" t="s">
        <v>21</v>
      </c>
      <c r="C10" s="44">
        <v>2007</v>
      </c>
      <c r="D10" s="44">
        <v>122</v>
      </c>
      <c r="E10" s="44">
        <v>329</v>
      </c>
      <c r="F10" s="44">
        <v>1516</v>
      </c>
      <c r="H10" s="108">
        <v>28.082193</v>
      </c>
      <c r="I10" s="108">
        <v>65.906434000000004</v>
      </c>
      <c r="J10" s="108">
        <v>310.91493700000001</v>
      </c>
      <c r="L10" s="44">
        <v>4</v>
      </c>
      <c r="M10" s="44">
        <v>23</v>
      </c>
      <c r="N10" s="44">
        <v>21</v>
      </c>
      <c r="P10" s="108">
        <v>0.71027099999999999</v>
      </c>
      <c r="Q10" s="108">
        <v>3.2200030000000002</v>
      </c>
      <c r="R10" s="108">
        <v>1.546994</v>
      </c>
      <c r="S10" s="108"/>
      <c r="T10" s="108">
        <v>28.792463999999999</v>
      </c>
      <c r="U10" s="108">
        <v>69.126436999999996</v>
      </c>
      <c r="V10" s="108">
        <v>312.46193099999999</v>
      </c>
      <c r="X10">
        <v>0</v>
      </c>
      <c r="Y10">
        <v>0</v>
      </c>
      <c r="Z10">
        <v>0</v>
      </c>
    </row>
    <row r="11" spans="2:28" x14ac:dyDescent="0.25">
      <c r="B11" t="s">
        <v>22</v>
      </c>
      <c r="C11" s="44">
        <v>320</v>
      </c>
      <c r="D11" s="44">
        <v>186</v>
      </c>
      <c r="E11" s="44">
        <v>189</v>
      </c>
      <c r="F11" s="44">
        <v>223</v>
      </c>
      <c r="H11" s="108">
        <v>68.077331000000001</v>
      </c>
      <c r="I11" s="108">
        <v>73.741893000000005</v>
      </c>
      <c r="J11" s="108">
        <v>81.095900999999998</v>
      </c>
      <c r="L11" s="44">
        <v>0</v>
      </c>
      <c r="M11" s="44">
        <v>1</v>
      </c>
      <c r="N11" s="44">
        <v>0</v>
      </c>
      <c r="P11" s="108">
        <v>0</v>
      </c>
      <c r="Q11" s="108">
        <v>5.0557999999999999E-2</v>
      </c>
      <c r="R11" s="108">
        <v>0</v>
      </c>
      <c r="S11" s="108"/>
      <c r="T11" s="108">
        <v>68.077331000000001</v>
      </c>
      <c r="U11" s="108">
        <v>73.792451</v>
      </c>
      <c r="V11" s="108">
        <v>81.095900999999998</v>
      </c>
      <c r="X11">
        <v>0</v>
      </c>
      <c r="Y11">
        <v>0</v>
      </c>
      <c r="Z11">
        <v>0</v>
      </c>
    </row>
    <row r="12" spans="2:28" x14ac:dyDescent="0.25">
      <c r="B12" t="s">
        <v>23</v>
      </c>
      <c r="C12" s="44">
        <v>3</v>
      </c>
      <c r="D12" s="44">
        <v>3</v>
      </c>
      <c r="E12" s="44">
        <v>3</v>
      </c>
      <c r="F12" s="44">
        <v>3</v>
      </c>
      <c r="H12" s="108">
        <v>0.42577300000000001</v>
      </c>
      <c r="I12" s="108">
        <v>0.42632399999999998</v>
      </c>
      <c r="J12" s="108">
        <v>0.426458</v>
      </c>
      <c r="L12" s="44">
        <v>0</v>
      </c>
      <c r="M12" s="44">
        <v>0</v>
      </c>
      <c r="N12" s="44">
        <v>0</v>
      </c>
      <c r="P12" s="108">
        <v>0</v>
      </c>
      <c r="Q12" s="108">
        <v>0</v>
      </c>
      <c r="R12" s="108">
        <v>0</v>
      </c>
      <c r="S12" s="108"/>
      <c r="T12" s="108">
        <v>0.42577300000000001</v>
      </c>
      <c r="U12" s="108">
        <v>0.42632399999999998</v>
      </c>
      <c r="V12" s="108">
        <v>0.426458</v>
      </c>
      <c r="X12">
        <v>0</v>
      </c>
      <c r="Y12">
        <v>0</v>
      </c>
      <c r="Z12">
        <v>0</v>
      </c>
    </row>
    <row r="13" spans="2:28" x14ac:dyDescent="0.25">
      <c r="B13" t="s">
        <v>24</v>
      </c>
      <c r="C13" s="44">
        <v>14</v>
      </c>
      <c r="D13" s="44">
        <v>13</v>
      </c>
      <c r="E13" s="44">
        <v>13</v>
      </c>
      <c r="F13" s="44">
        <v>14</v>
      </c>
      <c r="H13" s="108">
        <v>1.290797</v>
      </c>
      <c r="I13" s="108">
        <v>2.3702719999999999</v>
      </c>
      <c r="J13" s="108">
        <v>2.5760019999999999</v>
      </c>
      <c r="L13" s="44">
        <v>1</v>
      </c>
      <c r="M13" s="44">
        <v>0</v>
      </c>
      <c r="N13" s="44">
        <v>0</v>
      </c>
      <c r="P13" s="108">
        <v>0.12667200000000001</v>
      </c>
      <c r="Q13" s="108">
        <v>0</v>
      </c>
      <c r="R13" s="108">
        <v>0</v>
      </c>
      <c r="S13" s="108"/>
      <c r="T13" s="108">
        <v>1.4174690000000001</v>
      </c>
      <c r="U13" s="108">
        <v>2.3702719999999999</v>
      </c>
      <c r="V13" s="108">
        <v>2.5760019999999999</v>
      </c>
      <c r="X13">
        <v>0</v>
      </c>
      <c r="Y13">
        <v>0</v>
      </c>
      <c r="Z13">
        <v>0</v>
      </c>
    </row>
    <row r="14" spans="2:28" x14ac:dyDescent="0.25">
      <c r="B14" t="s">
        <v>25</v>
      </c>
      <c r="C14" s="44">
        <v>2476</v>
      </c>
      <c r="D14" s="44">
        <v>182</v>
      </c>
      <c r="E14" s="44">
        <v>298</v>
      </c>
      <c r="F14" s="44">
        <v>1605</v>
      </c>
      <c r="H14" s="108">
        <v>76.981486000000004</v>
      </c>
      <c r="I14" s="108">
        <v>125.462755</v>
      </c>
      <c r="J14" s="108">
        <v>576.33511799999997</v>
      </c>
      <c r="L14" s="44">
        <v>5</v>
      </c>
      <c r="M14" s="44">
        <v>25</v>
      </c>
      <c r="N14" s="44">
        <v>14</v>
      </c>
      <c r="P14" s="108">
        <v>14.888769</v>
      </c>
      <c r="Q14" s="108">
        <v>7.7288990000000002</v>
      </c>
      <c r="R14" s="108">
        <v>1.3524579999999999</v>
      </c>
      <c r="S14" s="108"/>
      <c r="T14" s="108">
        <v>91.870255</v>
      </c>
      <c r="U14" s="108">
        <v>133.191654</v>
      </c>
      <c r="V14" s="108">
        <v>577.68757600000004</v>
      </c>
      <c r="X14">
        <v>0</v>
      </c>
      <c r="Y14">
        <v>0</v>
      </c>
      <c r="Z14">
        <v>0</v>
      </c>
    </row>
    <row r="15" spans="2:28" x14ac:dyDescent="0.25">
      <c r="B15" t="s">
        <v>26</v>
      </c>
      <c r="C15" s="44">
        <v>22916</v>
      </c>
      <c r="D15" s="44">
        <v>373</v>
      </c>
      <c r="E15" s="44">
        <v>918</v>
      </c>
      <c r="F15" s="44">
        <v>2088</v>
      </c>
      <c r="H15" s="108">
        <v>45.683895</v>
      </c>
      <c r="I15" s="108">
        <v>167.904031</v>
      </c>
      <c r="J15" s="108">
        <v>467.62920200000002</v>
      </c>
      <c r="L15" s="44">
        <v>74</v>
      </c>
      <c r="M15" s="44">
        <v>143</v>
      </c>
      <c r="N15" s="44">
        <v>133</v>
      </c>
      <c r="P15" s="108">
        <v>15.62861</v>
      </c>
      <c r="Q15" s="108">
        <v>11.821558</v>
      </c>
      <c r="R15" s="108">
        <v>18.567229000000001</v>
      </c>
      <c r="S15" s="108"/>
      <c r="T15" s="108">
        <v>61.312505000000002</v>
      </c>
      <c r="U15" s="108">
        <v>179.72558900000001</v>
      </c>
      <c r="V15" s="108">
        <v>486.19643100000002</v>
      </c>
      <c r="X15">
        <v>0</v>
      </c>
      <c r="Y15">
        <v>0</v>
      </c>
      <c r="Z15">
        <v>0</v>
      </c>
    </row>
    <row r="16" spans="2:28" x14ac:dyDescent="0.25">
      <c r="C16" s="44"/>
      <c r="D16" s="44"/>
      <c r="E16" s="44"/>
      <c r="F16" s="44"/>
      <c r="H16" s="108"/>
      <c r="I16" s="108"/>
      <c r="J16" s="108"/>
      <c r="L16" s="44"/>
      <c r="M16" s="44"/>
      <c r="N16" s="44"/>
      <c r="P16" s="108"/>
      <c r="Q16" s="108"/>
      <c r="R16" s="108"/>
      <c r="S16" s="108"/>
      <c r="T16" s="108"/>
      <c r="U16" s="108"/>
      <c r="V16" s="108"/>
    </row>
    <row r="17" spans="3:26" x14ac:dyDescent="0.25">
      <c r="C17" s="44"/>
      <c r="D17" s="44"/>
      <c r="E17" s="44"/>
      <c r="F17" s="44"/>
      <c r="H17" s="108"/>
      <c r="I17" s="108"/>
      <c r="J17" s="108"/>
      <c r="L17" s="44"/>
      <c r="M17" s="44"/>
      <c r="N17" s="44"/>
      <c r="P17" s="108"/>
      <c r="Q17" s="108"/>
      <c r="R17" s="108"/>
      <c r="S17" s="108"/>
      <c r="T17" s="108"/>
      <c r="U17" s="108"/>
      <c r="V17" s="108"/>
    </row>
    <row r="18" spans="3:26" x14ac:dyDescent="0.25">
      <c r="C18" s="44"/>
      <c r="D18" s="44"/>
      <c r="E18" s="44"/>
      <c r="F18" s="44"/>
      <c r="H18" s="108"/>
      <c r="I18" s="108"/>
      <c r="J18" s="108"/>
      <c r="L18" s="44"/>
      <c r="M18" s="44"/>
      <c r="N18" s="44"/>
      <c r="P18" s="108"/>
      <c r="Q18" s="108"/>
      <c r="R18" s="108"/>
      <c r="S18" s="108"/>
      <c r="T18" s="108"/>
      <c r="U18" s="108"/>
      <c r="V18" s="108"/>
    </row>
    <row r="19" spans="3:26" x14ac:dyDescent="0.25">
      <c r="C19" s="44"/>
      <c r="D19" s="44"/>
      <c r="E19" s="44"/>
      <c r="F19" s="44"/>
      <c r="H19" s="108"/>
      <c r="I19" s="108"/>
      <c r="J19" s="108"/>
      <c r="L19" s="44"/>
      <c r="M19" s="44"/>
      <c r="N19" s="44"/>
      <c r="P19" s="108"/>
      <c r="Q19" s="108"/>
      <c r="R19" s="108"/>
      <c r="S19" s="108"/>
      <c r="T19" s="108"/>
      <c r="U19" s="108"/>
      <c r="V19" s="108"/>
    </row>
    <row r="20" spans="3:26" x14ac:dyDescent="0.25">
      <c r="C20" s="44"/>
      <c r="D20" s="44"/>
      <c r="E20" s="44"/>
      <c r="F20" s="44"/>
      <c r="H20" s="108"/>
      <c r="I20" s="108"/>
      <c r="J20" s="108"/>
      <c r="L20" s="44"/>
      <c r="M20" s="44"/>
      <c r="N20" s="44"/>
      <c r="P20" s="108"/>
      <c r="Q20" s="108"/>
      <c r="R20" s="108"/>
      <c r="S20" s="108"/>
      <c r="T20" s="108"/>
      <c r="U20" s="108"/>
      <c r="V20" s="108"/>
    </row>
    <row r="21" spans="3:26" x14ac:dyDescent="0.25">
      <c r="C21" s="44"/>
      <c r="D21" s="44"/>
      <c r="E21" s="44"/>
      <c r="F21" s="44"/>
      <c r="H21" s="108"/>
      <c r="I21" s="108"/>
      <c r="J21" s="108"/>
      <c r="L21" s="44"/>
      <c r="M21" s="44"/>
      <c r="N21" s="44"/>
      <c r="P21" s="108"/>
      <c r="Q21" s="108"/>
      <c r="R21" s="108"/>
      <c r="S21" s="108"/>
      <c r="T21" s="108"/>
      <c r="U21" s="108"/>
      <c r="V21" s="108"/>
    </row>
    <row r="22" spans="3:26" x14ac:dyDescent="0.25">
      <c r="C22" s="44"/>
      <c r="D22" s="44"/>
      <c r="E22" s="44"/>
      <c r="F22" s="44"/>
      <c r="H22" s="108"/>
      <c r="I22" s="108"/>
      <c r="J22" s="108"/>
      <c r="L22" s="44"/>
      <c r="M22" s="44"/>
      <c r="N22" s="44"/>
      <c r="P22" s="108"/>
      <c r="Q22" s="108"/>
      <c r="R22" s="108"/>
      <c r="S22" s="108"/>
      <c r="T22" s="108"/>
      <c r="U22" s="108"/>
      <c r="V22" s="108"/>
    </row>
    <row r="23" spans="3:26" x14ac:dyDescent="0.25">
      <c r="C23" s="44"/>
      <c r="D23" s="44"/>
      <c r="E23" s="44"/>
      <c r="F23" s="44"/>
      <c r="H23" s="108"/>
      <c r="I23" s="108"/>
      <c r="J23" s="108"/>
      <c r="L23" s="44"/>
      <c r="M23" s="44"/>
      <c r="N23" s="44"/>
      <c r="P23" s="108"/>
      <c r="Q23" s="108"/>
      <c r="R23" s="108"/>
      <c r="S23" s="108"/>
      <c r="T23" s="108"/>
      <c r="U23" s="108"/>
      <c r="V23" s="108"/>
    </row>
    <row r="24" spans="3:26" x14ac:dyDescent="0.25">
      <c r="C24" s="44"/>
      <c r="D24" s="44"/>
      <c r="E24" s="44"/>
      <c r="F24" s="44"/>
      <c r="H24" s="108"/>
      <c r="I24" s="108"/>
      <c r="J24" s="108"/>
      <c r="L24" s="44"/>
      <c r="M24" s="44"/>
      <c r="N24" s="44"/>
      <c r="P24" s="108"/>
      <c r="Q24" s="108"/>
      <c r="R24" s="108"/>
      <c r="S24" s="108"/>
      <c r="T24" s="108"/>
      <c r="U24" s="108"/>
      <c r="V24" s="108"/>
    </row>
    <row r="25" spans="3:26" x14ac:dyDescent="0.25">
      <c r="C25" s="44"/>
      <c r="D25" s="44"/>
      <c r="E25" s="44"/>
      <c r="F25" s="44"/>
      <c r="H25" s="108"/>
      <c r="I25" s="108"/>
      <c r="J25" s="108"/>
      <c r="L25" s="44"/>
      <c r="M25" s="44"/>
      <c r="N25" s="44"/>
      <c r="P25" s="108"/>
      <c r="Q25" s="108"/>
      <c r="R25" s="108"/>
      <c r="S25" s="108"/>
      <c r="T25" s="108"/>
      <c r="U25" s="108"/>
      <c r="V25" s="108"/>
    </row>
    <row r="26" spans="3:26" ht="15.75" customHeight="1" thickBot="1" x14ac:dyDescent="0.3">
      <c r="C26" s="44"/>
      <c r="D26" s="44"/>
      <c r="E26" s="44"/>
      <c r="F26" s="44"/>
      <c r="H26" s="108"/>
      <c r="I26" s="108"/>
      <c r="J26" s="108"/>
      <c r="L26" s="44"/>
      <c r="M26" s="44"/>
      <c r="N26" s="44"/>
      <c r="P26" s="108"/>
      <c r="Q26" s="108"/>
      <c r="R26" s="108"/>
      <c r="S26" s="108"/>
      <c r="T26" s="108"/>
      <c r="U26" s="108"/>
      <c r="V26" s="108"/>
    </row>
    <row r="27" spans="3:26" ht="15.75" customHeight="1" thickBot="1" x14ac:dyDescent="0.3">
      <c r="C27" s="44"/>
      <c r="D27" s="63">
        <f>SUM(D7:D26)</f>
        <v>1276</v>
      </c>
      <c r="E27" s="63">
        <f>SUM(E7:E26)</f>
        <v>2649</v>
      </c>
      <c r="F27" s="63">
        <f>SUM(F7:F26)</f>
        <v>7378</v>
      </c>
      <c r="H27" s="114">
        <f>SUM(H7:H26)</f>
        <v>516.40568700000006</v>
      </c>
      <c r="I27" s="114">
        <f>SUM(I7:I26)</f>
        <v>998.95332900000005</v>
      </c>
      <c r="J27" s="114">
        <f>SUM(J7:J26)</f>
        <v>2383.598356</v>
      </c>
      <c r="L27" s="63">
        <f>SUM(L7:L26)</f>
        <v>110</v>
      </c>
      <c r="M27" s="63">
        <f>SUM(M7:M26)</f>
        <v>231</v>
      </c>
      <c r="N27" s="63">
        <f>SUM(N7:N26)</f>
        <v>239</v>
      </c>
      <c r="P27" s="114">
        <f>SUM(P7:P26)</f>
        <v>48.103223999999997</v>
      </c>
      <c r="Q27" s="114">
        <f>SUM(Q7:Q26)</f>
        <v>30.538421</v>
      </c>
      <c r="R27" s="114">
        <f>SUM(R7:R26)</f>
        <v>29.626825000000004</v>
      </c>
      <c r="S27" s="109"/>
      <c r="T27" s="114">
        <f>SUM(T7:T26)</f>
        <v>564.50891100000001</v>
      </c>
      <c r="U27" s="114">
        <f>SUM(U7:U26)</f>
        <v>1029.4917500000001</v>
      </c>
      <c r="V27" s="114">
        <f>SUM(V7:V26)</f>
        <v>2413.2251809999998</v>
      </c>
      <c r="X27" s="63">
        <f>SUM(X7:X26)</f>
        <v>0</v>
      </c>
      <c r="Y27" s="63">
        <f>SUM(Y7:Y26)</f>
        <v>0</v>
      </c>
      <c r="Z27" s="63">
        <f>SUM(Z7:Z26)</f>
        <v>0</v>
      </c>
    </row>
    <row r="28" spans="3:26" x14ac:dyDescent="0.25">
      <c r="H28" s="109"/>
      <c r="I28" s="109"/>
      <c r="J28" s="109"/>
      <c r="L28" s="113"/>
      <c r="M28" s="113"/>
      <c r="N28" s="113"/>
      <c r="P28" s="109"/>
      <c r="Q28" s="109"/>
      <c r="R28" s="109"/>
      <c r="S28" s="109"/>
      <c r="T28" s="109"/>
      <c r="U28" s="109"/>
      <c r="V28" s="109"/>
    </row>
    <row r="29" spans="3:26" x14ac:dyDescent="0.25">
      <c r="H29" s="109"/>
      <c r="I29" s="109"/>
      <c r="J29" s="109"/>
      <c r="L29" s="113"/>
      <c r="M29" s="113"/>
      <c r="N29" s="113"/>
      <c r="P29" s="109"/>
      <c r="Q29" s="109"/>
      <c r="R29" s="109"/>
      <c r="S29" s="109"/>
      <c r="T29" s="109"/>
      <c r="U29" s="109"/>
      <c r="V29" s="109"/>
    </row>
    <row r="30" spans="3:26" x14ac:dyDescent="0.25">
      <c r="H30" s="109"/>
      <c r="I30" s="109"/>
      <c r="J30" s="109"/>
      <c r="L30" s="113"/>
      <c r="M30" s="113"/>
      <c r="N30" s="113"/>
      <c r="P30" s="109"/>
      <c r="Q30" s="109"/>
      <c r="R30" s="109"/>
      <c r="S30" s="109"/>
      <c r="T30" s="109"/>
      <c r="U30" s="109"/>
      <c r="V30" s="109"/>
    </row>
    <row r="31" spans="3:26" x14ac:dyDescent="0.25">
      <c r="H31" s="109"/>
      <c r="I31" s="109"/>
      <c r="J31" s="109"/>
      <c r="L31" s="113"/>
      <c r="M31" s="113"/>
      <c r="N31" s="113"/>
      <c r="P31" s="109"/>
      <c r="Q31" s="109"/>
      <c r="R31" s="109"/>
      <c r="S31" s="109"/>
      <c r="T31" s="109"/>
      <c r="U31" s="109"/>
      <c r="V31" s="109"/>
    </row>
    <row r="32" spans="3:26" x14ac:dyDescent="0.25">
      <c r="H32" s="109"/>
      <c r="I32" s="109"/>
      <c r="J32" s="109"/>
      <c r="L32" s="113"/>
      <c r="M32" s="113"/>
      <c r="N32" s="113"/>
      <c r="P32" s="109"/>
      <c r="Q32" s="109"/>
      <c r="R32" s="109"/>
      <c r="S32" s="109"/>
      <c r="T32" s="109"/>
      <c r="U32" s="109"/>
      <c r="V32" s="109"/>
    </row>
    <row r="33" spans="8:22" x14ac:dyDescent="0.25">
      <c r="H33" s="109"/>
      <c r="I33" s="109"/>
      <c r="J33" s="109"/>
      <c r="L33" s="113"/>
      <c r="M33" s="113"/>
      <c r="N33" s="113"/>
      <c r="P33" s="109"/>
      <c r="Q33" s="109"/>
      <c r="R33" s="109"/>
      <c r="S33" s="109"/>
      <c r="T33" s="109"/>
      <c r="U33" s="109"/>
      <c r="V33" s="109"/>
    </row>
    <row r="34" spans="8:22" x14ac:dyDescent="0.25">
      <c r="H34" s="109"/>
      <c r="I34" s="109"/>
      <c r="J34" s="109"/>
      <c r="L34" s="109"/>
      <c r="M34" s="109"/>
      <c r="N34" s="109"/>
      <c r="P34" s="109"/>
      <c r="Q34" s="109"/>
      <c r="R34" s="109"/>
      <c r="S34" s="109"/>
      <c r="T34" s="109"/>
      <c r="U34" s="109"/>
      <c r="V34" s="109"/>
    </row>
    <row r="35" spans="8:22" x14ac:dyDescent="0.25">
      <c r="H35" s="109"/>
      <c r="I35" s="109"/>
      <c r="J35" s="109"/>
      <c r="L35" s="109"/>
      <c r="M35" s="109"/>
      <c r="N35" s="109"/>
      <c r="P35" s="109"/>
      <c r="Q35" s="109"/>
      <c r="R35" s="109"/>
      <c r="S35" s="109"/>
      <c r="T35" s="109"/>
      <c r="U35" s="109"/>
      <c r="V35" s="109"/>
    </row>
    <row r="36" spans="8:22" x14ac:dyDescent="0.25">
      <c r="L36" s="109"/>
      <c r="M36" s="109"/>
      <c r="N36" s="109"/>
      <c r="P36" s="109"/>
      <c r="Q36" s="109"/>
      <c r="R36" s="109"/>
      <c r="S36" s="109"/>
      <c r="T36" s="109"/>
      <c r="U36" s="109"/>
      <c r="V36" s="109"/>
    </row>
    <row r="37" spans="8:22" x14ac:dyDescent="0.25">
      <c r="L37" s="109"/>
      <c r="M37" s="109"/>
      <c r="N37" s="109"/>
      <c r="P37" s="109"/>
      <c r="Q37" s="109"/>
      <c r="R37" s="109"/>
      <c r="S37" s="109"/>
      <c r="T37" s="109"/>
      <c r="U37" s="109"/>
      <c r="V37" s="109"/>
    </row>
    <row r="38" spans="8:22" x14ac:dyDescent="0.25">
      <c r="L38" s="109"/>
      <c r="M38" s="109"/>
      <c r="N38" s="109"/>
      <c r="P38" s="109"/>
      <c r="Q38" s="109"/>
      <c r="R38" s="109"/>
      <c r="S38" s="109"/>
      <c r="T38" s="109"/>
      <c r="U38" s="109"/>
      <c r="V38" s="109"/>
    </row>
    <row r="39" spans="8:22" x14ac:dyDescent="0.25">
      <c r="L39" s="109"/>
      <c r="M39" s="109"/>
      <c r="N39" s="109"/>
      <c r="P39" s="109"/>
      <c r="Q39" s="109"/>
      <c r="R39" s="109"/>
      <c r="S39" s="109"/>
      <c r="T39" s="109"/>
      <c r="U39" s="109"/>
      <c r="V39" s="109"/>
    </row>
    <row r="40" spans="8:22" x14ac:dyDescent="0.25">
      <c r="L40" s="109"/>
      <c r="M40" s="109"/>
      <c r="N40" s="109"/>
      <c r="P40" s="109"/>
      <c r="Q40" s="109"/>
      <c r="R40" s="109"/>
      <c r="S40" s="109"/>
      <c r="T40" s="109"/>
      <c r="U40" s="109"/>
      <c r="V40" s="109"/>
    </row>
    <row r="41" spans="8:22" x14ac:dyDescent="0.25">
      <c r="P41" s="109"/>
      <c r="Q41" s="109"/>
      <c r="R41" s="109"/>
      <c r="S41" s="109"/>
      <c r="T41" s="109"/>
      <c r="U41" s="109"/>
      <c r="V41" s="109"/>
    </row>
    <row r="42" spans="8:22" x14ac:dyDescent="0.25">
      <c r="P42" s="109"/>
      <c r="Q42" s="109"/>
      <c r="R42" s="109"/>
      <c r="S42" s="109"/>
      <c r="T42" s="109"/>
      <c r="U42" s="109"/>
      <c r="V42" s="109"/>
    </row>
    <row r="43" spans="8:22" x14ac:dyDescent="0.25">
      <c r="P43" s="109"/>
      <c r="Q43" s="109"/>
      <c r="R43" s="109"/>
      <c r="S43" s="109"/>
      <c r="T43" s="109"/>
      <c r="U43" s="109"/>
      <c r="V43" s="109"/>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heetViews>
  <sheetFormatPr defaultRowHeight="15" x14ac:dyDescent="0.25"/>
  <cols>
    <col min="1" max="1" width="5.5703125" customWidth="1"/>
    <col min="2" max="2" width="14.140625" customWidth="1"/>
  </cols>
  <sheetData>
    <row r="1" spans="2:22" x14ac:dyDescent="0.25">
      <c r="B1" s="75" t="s">
        <v>2</v>
      </c>
    </row>
    <row r="2" spans="2:22" x14ac:dyDescent="0.25">
      <c r="B2" t="s">
        <v>28</v>
      </c>
      <c r="C2" t="s">
        <v>29</v>
      </c>
    </row>
    <row r="3" spans="2:22" ht="15.75" customHeight="1" thickBot="1" x14ac:dyDescent="0.3"/>
    <row r="4" spans="2:22" ht="15.75" customHeight="1" thickBot="1" x14ac:dyDescent="0.3">
      <c r="B4" s="22"/>
      <c r="C4" s="146" t="s">
        <v>11</v>
      </c>
      <c r="D4" s="137"/>
      <c r="E4" s="137"/>
      <c r="F4" s="137"/>
      <c r="G4" s="137"/>
      <c r="H4" s="137"/>
      <c r="I4" s="137"/>
      <c r="J4" s="137"/>
      <c r="K4" s="137"/>
      <c r="L4" s="137"/>
      <c r="M4" s="137"/>
      <c r="N4" s="137"/>
      <c r="O4" s="137"/>
      <c r="P4" s="137"/>
      <c r="Q4" s="137"/>
      <c r="R4" s="137"/>
      <c r="S4" s="137"/>
      <c r="T4" s="137"/>
      <c r="U4" s="137"/>
      <c r="V4" s="137"/>
    </row>
    <row r="5" spans="2:22" ht="15.75" customHeight="1" thickBot="1" x14ac:dyDescent="0.3">
      <c r="C5" s="146" t="s">
        <v>15</v>
      </c>
      <c r="D5" s="137"/>
      <c r="E5" s="137"/>
      <c r="F5" s="147" t="s">
        <v>30</v>
      </c>
      <c r="G5" s="137"/>
      <c r="H5" s="137"/>
      <c r="J5" s="146" t="s">
        <v>16</v>
      </c>
      <c r="K5" s="137"/>
      <c r="L5" s="137"/>
      <c r="M5" s="147" t="s">
        <v>31</v>
      </c>
      <c r="N5" s="137"/>
      <c r="O5" s="137"/>
      <c r="Q5" s="146" t="s">
        <v>17</v>
      </c>
      <c r="R5" s="137"/>
      <c r="S5" s="137"/>
      <c r="T5" s="147" t="s">
        <v>32</v>
      </c>
      <c r="U5" s="137"/>
      <c r="V5" s="137"/>
    </row>
    <row r="6" spans="2:22" ht="15.75" customHeight="1" thickBot="1" x14ac:dyDescent="0.3">
      <c r="B6" s="9" t="s">
        <v>14</v>
      </c>
      <c r="C6" s="10" t="s">
        <v>33</v>
      </c>
      <c r="D6" s="119" t="s">
        <v>34</v>
      </c>
      <c r="E6" s="10" t="s">
        <v>35</v>
      </c>
      <c r="F6" s="120" t="s">
        <v>33</v>
      </c>
      <c r="G6" s="121" t="s">
        <v>34</v>
      </c>
      <c r="H6" s="120" t="s">
        <v>35</v>
      </c>
      <c r="I6" s="10"/>
      <c r="J6" s="10" t="s">
        <v>33</v>
      </c>
      <c r="K6" s="119" t="s">
        <v>34</v>
      </c>
      <c r="L6" s="10" t="s">
        <v>35</v>
      </c>
      <c r="M6" s="120" t="s">
        <v>33</v>
      </c>
      <c r="N6" s="121" t="s">
        <v>34</v>
      </c>
      <c r="O6" s="120" t="s">
        <v>35</v>
      </c>
      <c r="P6" s="10"/>
      <c r="Q6" s="10" t="s">
        <v>33</v>
      </c>
      <c r="R6" s="119" t="s">
        <v>34</v>
      </c>
      <c r="S6" s="10" t="s">
        <v>35</v>
      </c>
      <c r="T6" s="120" t="s">
        <v>33</v>
      </c>
      <c r="U6" s="121" t="s">
        <v>34</v>
      </c>
      <c r="V6" s="120" t="s">
        <v>35</v>
      </c>
    </row>
    <row r="7" spans="2:22" x14ac:dyDescent="0.25">
      <c r="B7" s="2" t="s">
        <v>18</v>
      </c>
      <c r="C7" s="7">
        <v>0</v>
      </c>
      <c r="D7" s="7">
        <v>0</v>
      </c>
      <c r="E7" s="7">
        <v>0</v>
      </c>
      <c r="F7" s="48" t="str">
        <f t="shared" ref="F7:F15" si="0">IFERROR(C7/($C7+$D7+$E7), "NaN")</f>
        <v>NaN</v>
      </c>
      <c r="G7" s="48" t="str">
        <f t="shared" ref="G7:G15" si="1">IFERROR(D7/($C7+$D7+$E7), "NaN")</f>
        <v>NaN</v>
      </c>
      <c r="H7" s="48" t="str">
        <f t="shared" ref="H7:H15" si="2">IFERROR(E7/($C7+$D7+$E7), "NaN")</f>
        <v>NaN</v>
      </c>
      <c r="I7" s="49"/>
      <c r="J7" s="7">
        <v>0.2497462</v>
      </c>
      <c r="K7" s="7">
        <v>1.6538557</v>
      </c>
      <c r="L7" s="7">
        <v>0.84959929999999995</v>
      </c>
      <c r="M7" s="48">
        <f t="shared" ref="M7:M15" si="3">IFERROR(J7/($J7+$K7+$L7), "NaN")</f>
        <v>9.0711205559550104E-2</v>
      </c>
      <c r="N7" s="48">
        <f t="shared" ref="N7:N15" si="4">IFERROR(K7/($J7+$K7+$L7), "NaN")</f>
        <v>0.60070281096782907</v>
      </c>
      <c r="O7" s="48">
        <f t="shared" ref="O7:O15" si="5">IFERROR(L7/($J7+$K7+$L7), "NaN")</f>
        <v>0.3085859834726209</v>
      </c>
      <c r="P7" s="49"/>
      <c r="Q7" s="7">
        <v>5.8018319000000007</v>
      </c>
      <c r="R7" s="7">
        <v>54.599633300000001</v>
      </c>
      <c r="S7" s="7">
        <v>29.041454999999999</v>
      </c>
      <c r="T7" s="48">
        <f t="shared" ref="T7:T15" si="6">IFERROR(Q7/($Q7+$R7+$S7), "NaN")</f>
        <v>6.4866306768906243E-2</v>
      </c>
      <c r="U7" s="48">
        <f t="shared" ref="U7:U15" si="7">IFERROR(R7/($Q7+$R7+$S7), "NaN")</f>
        <v>0.61044108553155219</v>
      </c>
      <c r="V7" s="48">
        <f t="shared" ref="V7:V15" si="8">IFERROR(S7/($Q7+$R7+$S7), "NaN")</f>
        <v>0.3246926076995415</v>
      </c>
    </row>
    <row r="8" spans="2:22" x14ac:dyDescent="0.25">
      <c r="B8" s="2" t="s">
        <v>19</v>
      </c>
      <c r="C8" s="7">
        <v>11.259850500000001</v>
      </c>
      <c r="D8" s="7">
        <v>320.68631219999997</v>
      </c>
      <c r="E8" s="7">
        <v>61.825153499999999</v>
      </c>
      <c r="F8" s="48">
        <f t="shared" si="0"/>
        <v>2.8594897690011074E-2</v>
      </c>
      <c r="G8" s="48">
        <f t="shared" si="1"/>
        <v>0.81439733928491764</v>
      </c>
      <c r="H8" s="48">
        <f t="shared" si="2"/>
        <v>0.15700776302507125</v>
      </c>
      <c r="I8" s="49"/>
      <c r="J8" s="7">
        <v>70.886282800000004</v>
      </c>
      <c r="K8" s="7">
        <v>702.83185300000002</v>
      </c>
      <c r="L8" s="7">
        <v>180.23128120000001</v>
      </c>
      <c r="M8" s="48">
        <f t="shared" si="3"/>
        <v>7.4308219635926459E-2</v>
      </c>
      <c r="N8" s="48">
        <f t="shared" si="4"/>
        <v>0.73676008441860596</v>
      </c>
      <c r="O8" s="48">
        <f t="shared" si="5"/>
        <v>0.18893169594546752</v>
      </c>
      <c r="P8" s="49"/>
      <c r="Q8" s="7">
        <v>211.55294620000001</v>
      </c>
      <c r="R8" s="7">
        <v>1777.4617447000001</v>
      </c>
      <c r="S8" s="7">
        <v>472.9577994</v>
      </c>
      <c r="T8" s="48">
        <f t="shared" si="6"/>
        <v>8.5928233168121843E-2</v>
      </c>
      <c r="U8" s="48">
        <f t="shared" si="7"/>
        <v>0.72196653362418761</v>
      </c>
      <c r="V8" s="48">
        <f t="shared" si="8"/>
        <v>0.19210523320769046</v>
      </c>
    </row>
    <row r="9" spans="2:22" x14ac:dyDescent="0.25">
      <c r="B9" s="2" t="s">
        <v>20</v>
      </c>
      <c r="C9" s="7">
        <v>2.7570030999999999</v>
      </c>
      <c r="D9" s="7">
        <v>66.965947099999994</v>
      </c>
      <c r="E9" s="7">
        <v>18.893889300000001</v>
      </c>
      <c r="F9" s="48">
        <f t="shared" si="0"/>
        <v>3.1111503361615601E-2</v>
      </c>
      <c r="G9" s="48">
        <f t="shared" si="1"/>
        <v>0.75567970464575185</v>
      </c>
      <c r="H9" s="48">
        <f t="shared" si="2"/>
        <v>0.21320879199263254</v>
      </c>
      <c r="I9" s="49"/>
      <c r="J9" s="7">
        <v>49.439562600000002</v>
      </c>
      <c r="K9" s="7">
        <v>455.82895250000001</v>
      </c>
      <c r="L9" s="7">
        <v>119.9484314</v>
      </c>
      <c r="M9" s="48">
        <f t="shared" si="3"/>
        <v>7.907585179315034E-2</v>
      </c>
      <c r="N9" s="48">
        <f t="shared" si="4"/>
        <v>0.72907325217551511</v>
      </c>
      <c r="O9" s="48">
        <f t="shared" si="5"/>
        <v>0.19185089603133465</v>
      </c>
      <c r="P9" s="49"/>
      <c r="Q9" s="7">
        <v>83.088954400000006</v>
      </c>
      <c r="R9" s="7">
        <v>1107.7124162</v>
      </c>
      <c r="S9" s="7">
        <v>294.3216056</v>
      </c>
      <c r="T9" s="48">
        <f t="shared" si="6"/>
        <v>5.59475247043855E-2</v>
      </c>
      <c r="U9" s="48">
        <f t="shared" si="7"/>
        <v>0.74587251961740952</v>
      </c>
      <c r="V9" s="48">
        <f t="shared" si="8"/>
        <v>0.19817995567820509</v>
      </c>
    </row>
    <row r="10" spans="2:22" x14ac:dyDescent="0.25">
      <c r="B10" s="2" t="s">
        <v>21</v>
      </c>
      <c r="C10" s="7">
        <v>4.2102038000000004</v>
      </c>
      <c r="D10" s="7">
        <v>102.3418078</v>
      </c>
      <c r="E10" s="7">
        <v>26.096529100000001</v>
      </c>
      <c r="F10" s="48">
        <f t="shared" si="0"/>
        <v>3.17395410291159E-2</v>
      </c>
      <c r="G10" s="48">
        <f t="shared" si="1"/>
        <v>0.77152607378816029</v>
      </c>
      <c r="H10" s="48">
        <f t="shared" si="2"/>
        <v>0.19673438518272368</v>
      </c>
      <c r="I10" s="49"/>
      <c r="J10" s="7">
        <v>23.2032907</v>
      </c>
      <c r="K10" s="7">
        <v>299.57327070000002</v>
      </c>
      <c r="L10" s="7">
        <v>93.679616899999999</v>
      </c>
      <c r="M10" s="48">
        <f t="shared" si="3"/>
        <v>5.5716043869771061E-2</v>
      </c>
      <c r="N10" s="48">
        <f t="shared" si="4"/>
        <v>0.71933923977998526</v>
      </c>
      <c r="O10" s="48">
        <f t="shared" si="5"/>
        <v>0.22494471635024366</v>
      </c>
      <c r="P10" s="49"/>
      <c r="Q10" s="7">
        <v>113.41602399999999</v>
      </c>
      <c r="R10" s="7">
        <v>1536.4914710999999</v>
      </c>
      <c r="S10" s="7">
        <v>431.69183529999992</v>
      </c>
      <c r="T10" s="48">
        <f t="shared" si="6"/>
        <v>5.448504058569522E-2</v>
      </c>
      <c r="U10" s="48">
        <f t="shared" si="7"/>
        <v>0.73813026775174251</v>
      </c>
      <c r="V10" s="48">
        <f t="shared" si="8"/>
        <v>0.20738469166256221</v>
      </c>
    </row>
    <row r="11" spans="2:22" x14ac:dyDescent="0.25">
      <c r="B11" s="2" t="s">
        <v>22</v>
      </c>
      <c r="C11" s="7">
        <v>0</v>
      </c>
      <c r="D11" s="7">
        <v>28.5009184</v>
      </c>
      <c r="E11" s="7">
        <v>27.332107600000001</v>
      </c>
      <c r="F11" s="48">
        <f t="shared" si="0"/>
        <v>0</v>
      </c>
      <c r="G11" s="48">
        <f t="shared" si="1"/>
        <v>0.51046702000353694</v>
      </c>
      <c r="H11" s="48">
        <f t="shared" si="2"/>
        <v>0.489532979996463</v>
      </c>
      <c r="I11" s="49"/>
      <c r="J11" s="7">
        <v>0</v>
      </c>
      <c r="K11" s="7">
        <v>29.082569800000002</v>
      </c>
      <c r="L11" s="7">
        <v>27.8899057</v>
      </c>
      <c r="M11" s="48">
        <f t="shared" si="3"/>
        <v>0</v>
      </c>
      <c r="N11" s="48">
        <f t="shared" si="4"/>
        <v>0.51046702016660661</v>
      </c>
      <c r="O11" s="48">
        <f t="shared" si="5"/>
        <v>0.48953297983339339</v>
      </c>
      <c r="P11" s="49"/>
      <c r="Q11" s="7">
        <v>0</v>
      </c>
      <c r="R11" s="7">
        <v>45.950460000000007</v>
      </c>
      <c r="S11" s="7">
        <v>44.066051000000002</v>
      </c>
      <c r="T11" s="48">
        <f t="shared" si="6"/>
        <v>0</v>
      </c>
      <c r="U11" s="48">
        <f t="shared" si="7"/>
        <v>0.51046701865616639</v>
      </c>
      <c r="V11" s="48">
        <f t="shared" si="8"/>
        <v>0.48953298134383366</v>
      </c>
    </row>
    <row r="12" spans="2:22" x14ac:dyDescent="0.25">
      <c r="B12" s="2" t="s">
        <v>23</v>
      </c>
      <c r="C12" s="7">
        <v>0</v>
      </c>
      <c r="D12" s="7">
        <v>0</v>
      </c>
      <c r="E12" s="7">
        <v>0</v>
      </c>
      <c r="F12" s="48" t="str">
        <f t="shared" si="0"/>
        <v>NaN</v>
      </c>
      <c r="G12" s="48" t="str">
        <f t="shared" si="1"/>
        <v>NaN</v>
      </c>
      <c r="H12" s="48" t="str">
        <f t="shared" si="2"/>
        <v>NaN</v>
      </c>
      <c r="I12" s="49"/>
      <c r="J12" s="7">
        <v>0</v>
      </c>
      <c r="K12" s="7">
        <v>0</v>
      </c>
      <c r="L12" s="7">
        <v>0</v>
      </c>
      <c r="M12" s="48" t="str">
        <f t="shared" si="3"/>
        <v>NaN</v>
      </c>
      <c r="N12" s="48" t="str">
        <f t="shared" si="4"/>
        <v>NaN</v>
      </c>
      <c r="O12" s="48" t="str">
        <f t="shared" si="5"/>
        <v>NaN</v>
      </c>
      <c r="P12" s="49"/>
      <c r="Q12" s="7">
        <v>0</v>
      </c>
      <c r="R12" s="7">
        <v>0</v>
      </c>
      <c r="S12" s="7">
        <v>0</v>
      </c>
      <c r="T12" s="48" t="str">
        <f t="shared" si="6"/>
        <v>NaN</v>
      </c>
      <c r="U12" s="48" t="str">
        <f t="shared" si="7"/>
        <v>NaN</v>
      </c>
      <c r="V12" s="48" t="str">
        <f t="shared" si="8"/>
        <v>NaN</v>
      </c>
    </row>
    <row r="13" spans="2:22" x14ac:dyDescent="0.25">
      <c r="B13" s="2" t="s">
        <v>24</v>
      </c>
      <c r="C13" s="7">
        <v>0</v>
      </c>
      <c r="D13" s="7">
        <v>1.9536842000000001</v>
      </c>
      <c r="E13" s="7">
        <v>0.69473680000000004</v>
      </c>
      <c r="F13" s="48">
        <f t="shared" si="0"/>
        <v>0</v>
      </c>
      <c r="G13" s="48">
        <f t="shared" si="1"/>
        <v>0.73767886601110633</v>
      </c>
      <c r="H13" s="48">
        <f t="shared" si="2"/>
        <v>0.26232113398889378</v>
      </c>
      <c r="I13" s="49"/>
      <c r="J13" s="7">
        <v>0</v>
      </c>
      <c r="K13" s="7">
        <v>1.9536842000000001</v>
      </c>
      <c r="L13" s="7">
        <v>0.69473680000000004</v>
      </c>
      <c r="M13" s="48">
        <f t="shared" si="3"/>
        <v>0</v>
      </c>
      <c r="N13" s="48">
        <f t="shared" si="4"/>
        <v>0.73767886601110633</v>
      </c>
      <c r="O13" s="48">
        <f t="shared" si="5"/>
        <v>0.26232113398889378</v>
      </c>
      <c r="P13" s="49"/>
      <c r="Q13" s="7">
        <v>0</v>
      </c>
      <c r="R13" s="7">
        <v>1.9536842000000001</v>
      </c>
      <c r="S13" s="7">
        <v>0.69473680000000004</v>
      </c>
      <c r="T13" s="48">
        <f t="shared" si="6"/>
        <v>0</v>
      </c>
      <c r="U13" s="48">
        <f t="shared" si="7"/>
        <v>0.73767886601110633</v>
      </c>
      <c r="V13" s="48">
        <f t="shared" si="8"/>
        <v>0.26232113398889378</v>
      </c>
    </row>
    <row r="14" spans="2:22" x14ac:dyDescent="0.25">
      <c r="B14" s="2" t="s">
        <v>25</v>
      </c>
      <c r="C14" s="7">
        <v>2.2828434999999998</v>
      </c>
      <c r="D14" s="7">
        <v>101.0446835</v>
      </c>
      <c r="E14" s="7">
        <v>201.341027</v>
      </c>
      <c r="F14" s="48">
        <f t="shared" si="0"/>
        <v>7.4928753559515698E-3</v>
      </c>
      <c r="G14" s="48">
        <f t="shared" si="1"/>
        <v>0.33165445587797687</v>
      </c>
      <c r="H14" s="48">
        <f t="shared" si="2"/>
        <v>0.66085266876607163</v>
      </c>
      <c r="I14" s="49"/>
      <c r="J14" s="7">
        <v>4.9198421999999988</v>
      </c>
      <c r="K14" s="7">
        <v>178.56840539999999</v>
      </c>
      <c r="L14" s="7">
        <v>283.13705040000002</v>
      </c>
      <c r="M14" s="48">
        <f t="shared" si="3"/>
        <v>1.0543453647041654E-2</v>
      </c>
      <c r="N14" s="48">
        <f t="shared" si="4"/>
        <v>0.38268050653353125</v>
      </c>
      <c r="O14" s="48">
        <f t="shared" si="5"/>
        <v>0.60677603981942696</v>
      </c>
      <c r="P14" s="49"/>
      <c r="Q14" s="7">
        <v>36.893094599999998</v>
      </c>
      <c r="R14" s="7">
        <v>1339.0681319</v>
      </c>
      <c r="S14" s="7">
        <v>909.57559409999999</v>
      </c>
      <c r="T14" s="48">
        <f t="shared" si="6"/>
        <v>1.6141982166935645E-2</v>
      </c>
      <c r="U14" s="48">
        <f t="shared" si="7"/>
        <v>0.58588779661334323</v>
      </c>
      <c r="V14" s="48">
        <f t="shared" si="8"/>
        <v>0.39797022121972103</v>
      </c>
    </row>
    <row r="15" spans="2:22" x14ac:dyDescent="0.25">
      <c r="B15" s="11" t="s">
        <v>26</v>
      </c>
      <c r="C15" s="40">
        <v>3.7330038000000001</v>
      </c>
      <c r="D15" s="40">
        <v>185.12942699999999</v>
      </c>
      <c r="E15" s="40">
        <v>105.22558189999999</v>
      </c>
      <c r="F15" s="48">
        <f t="shared" si="0"/>
        <v>1.2693491875876111E-2</v>
      </c>
      <c r="G15" s="48">
        <f t="shared" si="1"/>
        <v>0.6295034785686795</v>
      </c>
      <c r="H15" s="48">
        <f t="shared" si="2"/>
        <v>0.35780302955544441</v>
      </c>
      <c r="I15" s="40"/>
      <c r="J15" s="40">
        <v>18.5552706</v>
      </c>
      <c r="K15" s="40">
        <v>575.54027709999991</v>
      </c>
      <c r="L15" s="40">
        <v>244.03326999999999</v>
      </c>
      <c r="M15" s="48">
        <f t="shared" si="3"/>
        <v>2.2138924480510681E-2</v>
      </c>
      <c r="N15" s="48">
        <f t="shared" si="4"/>
        <v>0.68669668068376688</v>
      </c>
      <c r="O15" s="48">
        <f t="shared" si="5"/>
        <v>0.29116439483572243</v>
      </c>
      <c r="P15" s="40"/>
      <c r="Q15" s="40">
        <v>49.944901100000003</v>
      </c>
      <c r="R15" s="40">
        <v>1217.8344420999999</v>
      </c>
      <c r="S15" s="40">
        <v>601.67397719999997</v>
      </c>
      <c r="T15" s="48">
        <f t="shared" si="6"/>
        <v>2.6716313563429055E-2</v>
      </c>
      <c r="U15" s="48">
        <f t="shared" si="7"/>
        <v>0.65143880770418194</v>
      </c>
      <c r="V15" s="48">
        <f t="shared" si="8"/>
        <v>0.32184487873238904</v>
      </c>
    </row>
    <row r="16" spans="2:22" x14ac:dyDescent="0.25">
      <c r="B16" s="11"/>
      <c r="C16" s="40"/>
      <c r="D16" s="40"/>
      <c r="E16" s="40"/>
      <c r="F16" s="48"/>
      <c r="G16" s="48"/>
      <c r="H16" s="48"/>
      <c r="I16" s="40"/>
      <c r="J16" s="40"/>
      <c r="K16" s="40"/>
      <c r="L16" s="40"/>
      <c r="M16" s="48"/>
      <c r="N16" s="48"/>
      <c r="O16" s="48"/>
      <c r="P16" s="40"/>
      <c r="Q16" s="40"/>
      <c r="R16" s="40"/>
      <c r="S16" s="40"/>
      <c r="T16" s="48"/>
      <c r="U16" s="48"/>
      <c r="V16" s="48"/>
    </row>
    <row r="17" spans="2:22" x14ac:dyDescent="0.25">
      <c r="B17" s="11"/>
      <c r="C17" s="40"/>
      <c r="D17" s="40"/>
      <c r="E17" s="40"/>
      <c r="F17" s="48"/>
      <c r="G17" s="48"/>
      <c r="H17" s="48"/>
      <c r="I17" s="40"/>
      <c r="J17" s="40"/>
      <c r="K17" s="40"/>
      <c r="L17" s="40"/>
      <c r="M17" s="48"/>
      <c r="N17" s="48"/>
      <c r="O17" s="48"/>
      <c r="P17" s="40"/>
      <c r="Q17" s="40"/>
      <c r="R17" s="40"/>
      <c r="S17" s="40"/>
      <c r="T17" s="48"/>
      <c r="U17" s="48"/>
      <c r="V17" s="48"/>
    </row>
    <row r="18" spans="2:22" x14ac:dyDescent="0.25">
      <c r="B18" s="11"/>
      <c r="C18" s="40"/>
      <c r="D18" s="40"/>
      <c r="E18" s="40"/>
      <c r="F18" s="48"/>
      <c r="G18" s="48"/>
      <c r="H18" s="48"/>
      <c r="I18" s="40"/>
      <c r="J18" s="40"/>
      <c r="K18" s="40"/>
      <c r="L18" s="40"/>
      <c r="M18" s="48"/>
      <c r="N18" s="48"/>
      <c r="O18" s="48"/>
      <c r="P18" s="40"/>
      <c r="Q18" s="40"/>
      <c r="R18" s="40"/>
      <c r="S18" s="40"/>
      <c r="T18" s="48"/>
      <c r="U18" s="48"/>
      <c r="V18" s="48"/>
    </row>
    <row r="19" spans="2:22" x14ac:dyDescent="0.25">
      <c r="B19" s="11"/>
      <c r="C19" s="40"/>
      <c r="D19" s="40"/>
      <c r="E19" s="40"/>
      <c r="F19" s="48"/>
      <c r="G19" s="48"/>
      <c r="H19" s="48"/>
      <c r="I19" s="40"/>
      <c r="J19" s="40"/>
      <c r="K19" s="40"/>
      <c r="L19" s="40"/>
      <c r="M19" s="48"/>
      <c r="N19" s="48"/>
      <c r="O19" s="48"/>
      <c r="P19" s="40"/>
      <c r="Q19" s="40"/>
      <c r="R19" s="40"/>
      <c r="S19" s="40"/>
      <c r="T19" s="48"/>
      <c r="U19" s="48"/>
      <c r="V19" s="48"/>
    </row>
    <row r="20" spans="2:22" x14ac:dyDescent="0.25">
      <c r="B20" s="11"/>
      <c r="C20" s="40"/>
      <c r="D20" s="40"/>
      <c r="E20" s="40"/>
      <c r="F20" s="48"/>
      <c r="G20" s="48"/>
      <c r="H20" s="48"/>
      <c r="I20" s="40"/>
      <c r="J20" s="40"/>
      <c r="K20" s="40"/>
      <c r="L20" s="40"/>
      <c r="M20" s="48"/>
      <c r="N20" s="48"/>
      <c r="O20" s="48"/>
      <c r="P20" s="40"/>
      <c r="Q20" s="40"/>
      <c r="R20" s="40"/>
      <c r="S20" s="40"/>
      <c r="T20" s="48"/>
      <c r="U20" s="48"/>
      <c r="V20" s="48"/>
    </row>
    <row r="21" spans="2:22" x14ac:dyDescent="0.25">
      <c r="B21" s="11"/>
      <c r="C21" s="40"/>
      <c r="D21" s="40"/>
      <c r="E21" s="40"/>
      <c r="F21" s="48"/>
      <c r="G21" s="48"/>
      <c r="H21" s="48"/>
      <c r="I21" s="40"/>
      <c r="J21" s="40"/>
      <c r="K21" s="40"/>
      <c r="L21" s="40"/>
      <c r="M21" s="48"/>
      <c r="N21" s="48"/>
      <c r="O21" s="48"/>
      <c r="P21" s="40"/>
      <c r="Q21" s="40"/>
      <c r="R21" s="40"/>
      <c r="S21" s="40"/>
      <c r="T21" s="48"/>
      <c r="U21" s="48"/>
      <c r="V21" s="48"/>
    </row>
    <row r="22" spans="2:22" x14ac:dyDescent="0.25">
      <c r="B22" s="11"/>
      <c r="C22" s="40"/>
      <c r="D22" s="40"/>
      <c r="E22" s="40"/>
      <c r="F22" s="48"/>
      <c r="G22" s="48"/>
      <c r="H22" s="48"/>
      <c r="I22" s="40"/>
      <c r="J22" s="40"/>
      <c r="K22" s="40"/>
      <c r="L22" s="40"/>
      <c r="M22" s="48"/>
      <c r="N22" s="48"/>
      <c r="O22" s="48"/>
      <c r="P22" s="40"/>
      <c r="Q22" s="40"/>
      <c r="R22" s="40"/>
      <c r="S22" s="40"/>
      <c r="T22" s="48"/>
      <c r="U22" s="48"/>
      <c r="V22" s="48"/>
    </row>
    <row r="23" spans="2:22" x14ac:dyDescent="0.25">
      <c r="B23" s="11"/>
      <c r="C23" s="40"/>
      <c r="D23" s="40"/>
      <c r="E23" s="40"/>
      <c r="F23" s="48"/>
      <c r="G23" s="48"/>
      <c r="H23" s="48"/>
      <c r="I23" s="40"/>
      <c r="J23" s="40"/>
      <c r="K23" s="40"/>
      <c r="L23" s="40"/>
      <c r="M23" s="48"/>
      <c r="N23" s="48"/>
      <c r="O23" s="48"/>
      <c r="P23" s="40"/>
      <c r="Q23" s="40"/>
      <c r="R23" s="40"/>
      <c r="S23" s="40"/>
      <c r="T23" s="48"/>
      <c r="U23" s="48"/>
      <c r="V23" s="48"/>
    </row>
    <row r="24" spans="2:22" x14ac:dyDescent="0.25">
      <c r="B24" s="11"/>
      <c r="C24" s="40"/>
      <c r="D24" s="40"/>
      <c r="E24" s="40"/>
      <c r="F24" s="48"/>
      <c r="G24" s="48"/>
      <c r="H24" s="48"/>
      <c r="I24" s="40"/>
      <c r="J24" s="40"/>
      <c r="K24" s="40"/>
      <c r="L24" s="40"/>
      <c r="M24" s="48"/>
      <c r="N24" s="48"/>
      <c r="O24" s="48"/>
      <c r="P24" s="40"/>
      <c r="Q24" s="40"/>
      <c r="R24" s="40"/>
      <c r="S24" s="40"/>
      <c r="T24" s="48"/>
      <c r="U24" s="48"/>
      <c r="V24" s="48"/>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27</v>
      </c>
      <c r="C27" s="25">
        <f>SUM(C7:C26)</f>
        <v>24.242904699999997</v>
      </c>
      <c r="D27" s="25">
        <f>SUM(D7:D26)</f>
        <v>806.62278019999997</v>
      </c>
      <c r="E27" s="25">
        <f>SUM(E7:E26)</f>
        <v>441.40902519999997</v>
      </c>
      <c r="F27" s="131">
        <f t="shared" ref="F27:H27" si="9">IFERROR(C27/($C27+$D27+$E27), "NaN")</f>
        <v>1.9054772139654116E-2</v>
      </c>
      <c r="G27" s="131">
        <f t="shared" si="9"/>
        <v>0.63400048259750441</v>
      </c>
      <c r="H27" s="131">
        <f t="shared" si="9"/>
        <v>0.34694474526284147</v>
      </c>
      <c r="I27" s="27"/>
      <c r="J27" s="25">
        <f>SUM(J7:J26)</f>
        <v>167.25399510000003</v>
      </c>
      <c r="K27" s="25">
        <f>SUM(K7:K26)</f>
        <v>2245.0328684000001</v>
      </c>
      <c r="L27" s="25">
        <f>SUM(L7:L26)</f>
        <v>950.46389170000009</v>
      </c>
      <c r="M27" s="131">
        <f t="shared" ref="M27:O27" si="10">IFERROR(J27/($J27+$K27+$L27), "NaN")</f>
        <v>4.9737255977525624E-2</v>
      </c>
      <c r="N27" s="131">
        <f t="shared" si="10"/>
        <v>0.66761798058580057</v>
      </c>
      <c r="O27" s="131">
        <f t="shared" si="10"/>
        <v>0.28264476343667377</v>
      </c>
      <c r="P27" s="27"/>
      <c r="Q27" s="25">
        <f>SUM(Q7:Q26)</f>
        <v>500.69775219999997</v>
      </c>
      <c r="R27" s="25">
        <f>SUM(R7:R26)</f>
        <v>7081.0719835</v>
      </c>
      <c r="S27" s="25">
        <f>SUM(S7:S26)</f>
        <v>2784.0230544000001</v>
      </c>
      <c r="T27" s="131">
        <f t="shared" ref="T27:V27" si="11">IFERROR(Q27/($Q27+$R27+$S27), "NaN")</f>
        <v>4.8302890318066033E-2</v>
      </c>
      <c r="U27" s="131">
        <f t="shared" si="11"/>
        <v>0.683119190870078</v>
      </c>
      <c r="V27" s="131">
        <f t="shared" si="11"/>
        <v>0.268577918811856</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36</v>
      </c>
      <c r="B2" t="s">
        <v>37</v>
      </c>
      <c r="C2" t="s">
        <v>38</v>
      </c>
    </row>
    <row r="4" spans="1:33" ht="15.75" customHeight="1" thickBot="1" x14ac:dyDescent="0.3">
      <c r="B4" s="2"/>
      <c r="C4" s="148" t="s">
        <v>5</v>
      </c>
      <c r="D4" s="143"/>
      <c r="E4" s="143"/>
      <c r="F4" s="143"/>
      <c r="G4" s="143"/>
      <c r="H4" s="143"/>
      <c r="I4" s="143"/>
      <c r="J4" s="1"/>
      <c r="K4" s="148" t="s">
        <v>6</v>
      </c>
      <c r="L4" s="143"/>
      <c r="M4" s="143"/>
      <c r="N4" s="143"/>
      <c r="O4" s="143"/>
      <c r="P4" s="143"/>
      <c r="Q4" s="143"/>
      <c r="S4" s="148" t="s">
        <v>5</v>
      </c>
      <c r="T4" s="143"/>
      <c r="U4" s="143"/>
      <c r="V4" s="143"/>
      <c r="W4" s="143"/>
      <c r="X4" s="143"/>
      <c r="Y4" s="143"/>
      <c r="Z4" s="1"/>
      <c r="AA4" s="148" t="s">
        <v>6</v>
      </c>
      <c r="AB4" s="143"/>
      <c r="AC4" s="143"/>
      <c r="AD4" s="143"/>
      <c r="AE4" s="143"/>
      <c r="AF4" s="143"/>
      <c r="AG4" s="143"/>
    </row>
    <row r="5" spans="1:33" ht="15.75" customHeight="1" thickBot="1" x14ac:dyDescent="0.3">
      <c r="C5" s="146" t="s">
        <v>39</v>
      </c>
      <c r="D5" s="137"/>
      <c r="E5" s="137"/>
      <c r="F5" s="137"/>
      <c r="G5" s="137"/>
      <c r="H5" s="137"/>
      <c r="I5" s="4"/>
      <c r="K5" s="146" t="s">
        <v>39</v>
      </c>
      <c r="L5" s="137"/>
      <c r="M5" s="137"/>
      <c r="N5" s="137"/>
      <c r="O5" s="137"/>
      <c r="P5" s="137"/>
      <c r="Q5" s="10"/>
      <c r="S5" s="146" t="s">
        <v>39</v>
      </c>
      <c r="T5" s="137"/>
      <c r="U5" s="137"/>
      <c r="V5" s="137"/>
      <c r="W5" s="137"/>
      <c r="X5" s="137"/>
      <c r="Y5" s="4"/>
      <c r="AA5" s="146" t="s">
        <v>39</v>
      </c>
      <c r="AB5" s="137"/>
      <c r="AC5" s="137"/>
      <c r="AD5" s="137"/>
      <c r="AE5" s="137"/>
      <c r="AF5" s="137"/>
      <c r="AG5" s="10"/>
    </row>
    <row r="6" spans="1:33" ht="20.25" customHeight="1" x14ac:dyDescent="0.25">
      <c r="B6" s="152" t="s">
        <v>14</v>
      </c>
      <c r="C6" s="142" t="s">
        <v>40</v>
      </c>
      <c r="D6" s="5" t="s">
        <v>41</v>
      </c>
      <c r="E6" s="142" t="s">
        <v>42</v>
      </c>
      <c r="F6" s="5" t="s">
        <v>43</v>
      </c>
      <c r="G6" s="142" t="s">
        <v>44</v>
      </c>
      <c r="H6" s="142" t="s">
        <v>26</v>
      </c>
      <c r="I6" s="149" t="s">
        <v>45</v>
      </c>
      <c r="J6" s="150"/>
      <c r="K6" s="142" t="s">
        <v>40</v>
      </c>
      <c r="L6" s="5" t="s">
        <v>41</v>
      </c>
      <c r="M6" s="142" t="s">
        <v>42</v>
      </c>
      <c r="N6" s="5" t="s">
        <v>43</v>
      </c>
      <c r="O6" s="142" t="s">
        <v>44</v>
      </c>
      <c r="P6" s="142" t="s">
        <v>26</v>
      </c>
      <c r="Q6" s="142" t="s">
        <v>45</v>
      </c>
      <c r="S6" s="142" t="s">
        <v>40</v>
      </c>
      <c r="T6" s="5" t="s">
        <v>41</v>
      </c>
      <c r="U6" s="142" t="s">
        <v>42</v>
      </c>
      <c r="V6" s="5" t="s">
        <v>43</v>
      </c>
      <c r="W6" s="142" t="s">
        <v>44</v>
      </c>
      <c r="X6" s="142" t="s">
        <v>26</v>
      </c>
      <c r="Y6" s="149" t="s">
        <v>45</v>
      </c>
      <c r="Z6" s="150"/>
      <c r="AA6" s="142" t="s">
        <v>40</v>
      </c>
      <c r="AB6" s="5" t="s">
        <v>41</v>
      </c>
      <c r="AC6" s="142" t="s">
        <v>42</v>
      </c>
      <c r="AD6" s="5" t="s">
        <v>43</v>
      </c>
      <c r="AE6" s="142" t="s">
        <v>44</v>
      </c>
      <c r="AF6" s="142" t="s">
        <v>26</v>
      </c>
      <c r="AG6" s="142" t="s">
        <v>45</v>
      </c>
    </row>
    <row r="7" spans="1:33" ht="15.75" customHeight="1" thickBot="1" x14ac:dyDescent="0.3">
      <c r="B7" s="143"/>
      <c r="C7" s="143"/>
      <c r="D7" s="10" t="s">
        <v>46</v>
      </c>
      <c r="E7" s="143"/>
      <c r="F7" s="10" t="s">
        <v>47</v>
      </c>
      <c r="G7" s="143"/>
      <c r="H7" s="143"/>
      <c r="I7" s="143"/>
      <c r="J7" s="151"/>
      <c r="K7" s="143"/>
      <c r="L7" s="10" t="s">
        <v>46</v>
      </c>
      <c r="M7" s="143"/>
      <c r="N7" s="10" t="s">
        <v>47</v>
      </c>
      <c r="O7" s="143"/>
      <c r="P7" s="143"/>
      <c r="Q7" s="143"/>
      <c r="S7" s="143"/>
      <c r="T7" s="10" t="s">
        <v>46</v>
      </c>
      <c r="U7" s="143"/>
      <c r="V7" s="10" t="s">
        <v>47</v>
      </c>
      <c r="W7" s="143"/>
      <c r="X7" s="143"/>
      <c r="Y7" s="143"/>
      <c r="Z7" s="151"/>
      <c r="AA7" s="143"/>
      <c r="AB7" s="10" t="s">
        <v>46</v>
      </c>
      <c r="AC7" s="143"/>
      <c r="AD7" s="10" t="s">
        <v>47</v>
      </c>
      <c r="AE7" s="143"/>
      <c r="AF7" s="143"/>
      <c r="AG7" s="143"/>
    </row>
    <row r="8" spans="1:33" x14ac:dyDescent="0.25">
      <c r="B8" s="2" t="s">
        <v>18</v>
      </c>
      <c r="C8" s="3">
        <v>59.969833199999997</v>
      </c>
      <c r="D8" s="3">
        <v>24.271954000000001</v>
      </c>
      <c r="E8" s="3">
        <v>5.2011333000000004</v>
      </c>
      <c r="F8" s="3">
        <v>0</v>
      </c>
      <c r="G8" s="3">
        <v>0</v>
      </c>
      <c r="H8" s="3">
        <v>0</v>
      </c>
      <c r="I8" s="6">
        <f t="shared" ref="I8:I16" si="0">SUM(C8:H8)</f>
        <v>89.4429205</v>
      </c>
      <c r="J8" s="15"/>
      <c r="K8" s="7">
        <v>27.6910998</v>
      </c>
      <c r="L8" s="7">
        <v>2.7222222999999999</v>
      </c>
      <c r="M8" s="7">
        <v>2.3175572999999998</v>
      </c>
      <c r="N8" s="7">
        <v>0</v>
      </c>
      <c r="O8" s="7">
        <v>0</v>
      </c>
      <c r="P8" s="7">
        <v>0</v>
      </c>
      <c r="Q8" s="8">
        <f t="shared" ref="Q8:Q16" si="1">SUM(K8:P8)</f>
        <v>32.730879399999999</v>
      </c>
      <c r="S8" s="19">
        <f t="shared" ref="S8:S16" si="2">IFERROR(C8/$I8, "")</f>
        <v>0.67048160843540427</v>
      </c>
      <c r="T8" s="19">
        <f t="shared" ref="T8:T16" si="3">IFERROR(D8/$I8, "")</f>
        <v>0.27136808440864807</v>
      </c>
      <c r="U8" s="19">
        <f t="shared" ref="U8:U16" si="4">IFERROR(E8/$I8, "")</f>
        <v>5.815030715594758E-2</v>
      </c>
      <c r="V8" s="19">
        <f t="shared" ref="V8:V16" si="5">IFERROR(F8/$I8, "")</f>
        <v>0</v>
      </c>
      <c r="W8" s="19">
        <f t="shared" ref="W8:W16" si="6">IFERROR(G8/$I8, "")</f>
        <v>0</v>
      </c>
      <c r="X8" s="19">
        <f t="shared" ref="X8:X16" si="7">IFERROR(H8/$I8, "")</f>
        <v>0</v>
      </c>
      <c r="Y8" s="97">
        <f t="shared" ref="Y8:Y16" si="8">SUM(S8:X8)</f>
        <v>0.99999999999999989</v>
      </c>
      <c r="Z8" s="98"/>
      <c r="AA8" s="48">
        <f t="shared" ref="AA8:AA16" si="9">IFERROR(K8/$Q8, "NaN")</f>
        <v>0.84602370323114506</v>
      </c>
      <c r="AB8" s="48">
        <f t="shared" ref="AB8:AB16" si="10">IFERROR(L8/$Q8, "NaN")</f>
        <v>8.3169849081415143E-2</v>
      </c>
      <c r="AC8" s="48">
        <f t="shared" ref="AC8:AC16" si="11">IFERROR(M8/$Q8, "NaN")</f>
        <v>7.0806447687439766E-2</v>
      </c>
      <c r="AD8" s="48">
        <f t="shared" ref="AD8:AD16" si="12">IFERROR(N8/$Q8, "NaN")</f>
        <v>0</v>
      </c>
      <c r="AE8" s="48">
        <f t="shared" ref="AE8:AE16" si="13">IFERROR(O8/$Q8, "NaN")</f>
        <v>0</v>
      </c>
      <c r="AF8" s="48">
        <f t="shared" ref="AF8:AF16" si="14">IFERROR(P8/$Q8, "NaN")</f>
        <v>0</v>
      </c>
      <c r="AG8" s="99">
        <f t="shared" ref="AG8:AG16" si="15">SUM(AA8:AF8)</f>
        <v>1</v>
      </c>
    </row>
    <row r="9" spans="1:33" x14ac:dyDescent="0.25">
      <c r="B9" s="2" t="s">
        <v>19</v>
      </c>
      <c r="C9" s="3">
        <v>1154.4253185</v>
      </c>
      <c r="D9" s="3">
        <v>180.38439289999999</v>
      </c>
      <c r="E9" s="3">
        <v>1127.1627424000001</v>
      </c>
      <c r="F9" s="3">
        <v>0</v>
      </c>
      <c r="G9" s="3">
        <v>0</v>
      </c>
      <c r="H9" s="3">
        <v>0</v>
      </c>
      <c r="I9" s="6">
        <f t="shared" si="0"/>
        <v>2461.9724538</v>
      </c>
      <c r="J9" s="15"/>
      <c r="K9" s="7">
        <v>302.24679850000012</v>
      </c>
      <c r="L9" s="7">
        <v>0.62068980000000007</v>
      </c>
      <c r="M9" s="7">
        <v>64.493300500000004</v>
      </c>
      <c r="N9" s="7">
        <v>851.70000270000003</v>
      </c>
      <c r="O9" s="7">
        <v>381.95999999999992</v>
      </c>
      <c r="P9" s="7">
        <v>0</v>
      </c>
      <c r="Q9" s="8">
        <f t="shared" si="1"/>
        <v>1601.0207915000001</v>
      </c>
      <c r="S9" s="19">
        <f t="shared" si="2"/>
        <v>0.46890261372265563</v>
      </c>
      <c r="T9" s="19">
        <f t="shared" si="3"/>
        <v>7.3268241739090412E-2</v>
      </c>
      <c r="U9" s="19">
        <f t="shared" si="4"/>
        <v>0.45782914453825402</v>
      </c>
      <c r="V9" s="19">
        <f t="shared" si="5"/>
        <v>0</v>
      </c>
      <c r="W9" s="19">
        <f t="shared" si="6"/>
        <v>0</v>
      </c>
      <c r="X9" s="19">
        <f t="shared" si="7"/>
        <v>0</v>
      </c>
      <c r="Y9" s="97">
        <f t="shared" si="8"/>
        <v>1</v>
      </c>
      <c r="Z9" s="98"/>
      <c r="AA9" s="48">
        <f t="shared" si="9"/>
        <v>0.18878380599718783</v>
      </c>
      <c r="AB9" s="48">
        <f t="shared" si="10"/>
        <v>3.8768378480486464E-4</v>
      </c>
      <c r="AC9" s="48">
        <f t="shared" si="11"/>
        <v>4.0282612719586282E-2</v>
      </c>
      <c r="AD9" s="48">
        <f t="shared" si="12"/>
        <v>0.53197310567218825</v>
      </c>
      <c r="AE9" s="48">
        <f t="shared" si="13"/>
        <v>0.23857279182623276</v>
      </c>
      <c r="AF9" s="48">
        <f t="shared" si="14"/>
        <v>0</v>
      </c>
      <c r="AG9" s="99">
        <f t="shared" si="15"/>
        <v>1</v>
      </c>
    </row>
    <row r="10" spans="1:33" x14ac:dyDescent="0.25">
      <c r="B10" s="2" t="s">
        <v>20</v>
      </c>
      <c r="C10" s="3">
        <v>620.56136400000014</v>
      </c>
      <c r="D10" s="3">
        <v>22.801632699999999</v>
      </c>
      <c r="E10" s="3">
        <v>841.75996670000006</v>
      </c>
      <c r="F10" s="3">
        <v>0</v>
      </c>
      <c r="G10" s="3">
        <v>0</v>
      </c>
      <c r="H10" s="3">
        <v>0</v>
      </c>
      <c r="I10" s="6">
        <f t="shared" si="0"/>
        <v>1485.1229634000001</v>
      </c>
      <c r="J10" s="15"/>
      <c r="K10" s="7">
        <v>82.0848443</v>
      </c>
      <c r="L10" s="7">
        <v>1.1745505000000001</v>
      </c>
      <c r="M10" s="7">
        <v>57.3255798</v>
      </c>
      <c r="N10" s="7">
        <v>503.19999689999997</v>
      </c>
      <c r="O10" s="7">
        <v>322.00000000000011</v>
      </c>
      <c r="P10" s="7">
        <v>0</v>
      </c>
      <c r="Q10" s="8">
        <f t="shared" si="1"/>
        <v>965.7849715000001</v>
      </c>
      <c r="S10" s="19">
        <f t="shared" si="2"/>
        <v>0.41785184075216497</v>
      </c>
      <c r="T10" s="19">
        <f t="shared" si="3"/>
        <v>1.535336350048656E-2</v>
      </c>
      <c r="U10" s="19">
        <f t="shared" si="4"/>
        <v>0.56679479574734859</v>
      </c>
      <c r="V10" s="19">
        <f t="shared" si="5"/>
        <v>0</v>
      </c>
      <c r="W10" s="19">
        <f t="shared" si="6"/>
        <v>0</v>
      </c>
      <c r="X10" s="19">
        <f t="shared" si="7"/>
        <v>0</v>
      </c>
      <c r="Y10" s="97">
        <f t="shared" si="8"/>
        <v>1</v>
      </c>
      <c r="Z10" s="98"/>
      <c r="AA10" s="48">
        <f t="shared" si="9"/>
        <v>8.4992878044592754E-2</v>
      </c>
      <c r="AB10" s="48">
        <f t="shared" si="10"/>
        <v>1.2161615003966749E-3</v>
      </c>
      <c r="AC10" s="48">
        <f t="shared" si="11"/>
        <v>5.935646286871217E-2</v>
      </c>
      <c r="AD10" s="48">
        <f t="shared" si="12"/>
        <v>0.52102694880254707</v>
      </c>
      <c r="AE10" s="48">
        <f t="shared" si="13"/>
        <v>0.33340754878375128</v>
      </c>
      <c r="AF10" s="48">
        <f t="shared" si="14"/>
        <v>0</v>
      </c>
      <c r="AG10" s="99">
        <f t="shared" si="15"/>
        <v>1</v>
      </c>
    </row>
    <row r="11" spans="1:33" x14ac:dyDescent="0.25">
      <c r="B11" s="2" t="s">
        <v>21</v>
      </c>
      <c r="C11" s="3">
        <v>1423.5041503</v>
      </c>
      <c r="D11" s="3">
        <v>546.8702684000001</v>
      </c>
      <c r="E11" s="3">
        <v>111.2249103</v>
      </c>
      <c r="F11" s="3">
        <v>0</v>
      </c>
      <c r="G11" s="3">
        <v>0</v>
      </c>
      <c r="H11" s="3">
        <v>0</v>
      </c>
      <c r="I11" s="6">
        <f t="shared" si="0"/>
        <v>2081.5993290000001</v>
      </c>
      <c r="J11" s="15"/>
      <c r="K11" s="7">
        <v>606.38631529999998</v>
      </c>
      <c r="L11" s="7">
        <v>79.542079799999996</v>
      </c>
      <c r="M11" s="7">
        <v>19.866551399999999</v>
      </c>
      <c r="N11" s="7">
        <v>15.300000199999999</v>
      </c>
      <c r="O11" s="7">
        <v>1033.6199999999999</v>
      </c>
      <c r="P11" s="7">
        <v>0</v>
      </c>
      <c r="Q11" s="8">
        <f t="shared" si="1"/>
        <v>1754.7149466999999</v>
      </c>
      <c r="S11" s="19">
        <f t="shared" si="2"/>
        <v>0.68385117657769956</v>
      </c>
      <c r="T11" s="19">
        <f t="shared" si="3"/>
        <v>0.26271639348707732</v>
      </c>
      <c r="U11" s="19">
        <f t="shared" si="4"/>
        <v>5.3432429935223139E-2</v>
      </c>
      <c r="V11" s="19">
        <f t="shared" si="5"/>
        <v>0</v>
      </c>
      <c r="W11" s="19">
        <f t="shared" si="6"/>
        <v>0</v>
      </c>
      <c r="X11" s="19">
        <f t="shared" si="7"/>
        <v>0</v>
      </c>
      <c r="Y11" s="97">
        <f t="shared" si="8"/>
        <v>1</v>
      </c>
      <c r="Z11" s="98"/>
      <c r="AA11" s="48">
        <f t="shared" si="9"/>
        <v>0.34557539755411487</v>
      </c>
      <c r="AB11" s="48">
        <f t="shared" si="10"/>
        <v>4.5330485130699205E-2</v>
      </c>
      <c r="AC11" s="48">
        <f t="shared" si="11"/>
        <v>1.1321811236270584E-2</v>
      </c>
      <c r="AD11" s="48">
        <f t="shared" si="12"/>
        <v>8.7193650619856542E-3</v>
      </c>
      <c r="AE11" s="48">
        <f t="shared" si="13"/>
        <v>0.58905294101692962</v>
      </c>
      <c r="AF11" s="48">
        <f t="shared" si="14"/>
        <v>0</v>
      </c>
      <c r="AG11" s="99">
        <f t="shared" si="15"/>
        <v>1</v>
      </c>
    </row>
    <row r="12" spans="1:33" x14ac:dyDescent="0.25">
      <c r="B12" s="2" t="s">
        <v>22</v>
      </c>
      <c r="C12" s="3">
        <v>48.996332799999998</v>
      </c>
      <c r="D12" s="3">
        <v>5.6972480000000001</v>
      </c>
      <c r="E12" s="3">
        <v>35.322936300000002</v>
      </c>
      <c r="F12" s="3">
        <v>0</v>
      </c>
      <c r="G12" s="3">
        <v>0</v>
      </c>
      <c r="H12" s="3">
        <v>0</v>
      </c>
      <c r="I12" s="6">
        <f t="shared" si="0"/>
        <v>90.016517100000002</v>
      </c>
      <c r="J12" s="16"/>
      <c r="K12" s="7">
        <v>52.593838000000012</v>
      </c>
      <c r="L12" s="7">
        <v>1.0280111999999999</v>
      </c>
      <c r="M12" s="7">
        <v>25.0735299</v>
      </c>
      <c r="N12" s="7">
        <v>51.000000200000002</v>
      </c>
      <c r="O12" s="7">
        <v>400.44000060000002</v>
      </c>
      <c r="P12" s="7">
        <v>0</v>
      </c>
      <c r="Q12" s="8">
        <f t="shared" si="1"/>
        <v>530.13537990000009</v>
      </c>
      <c r="S12" s="19">
        <f t="shared" si="2"/>
        <v>0.54430380532907774</v>
      </c>
      <c r="T12" s="19">
        <f t="shared" si="3"/>
        <v>6.3291140154543929E-2</v>
      </c>
      <c r="U12" s="19">
        <f t="shared" si="4"/>
        <v>0.3924050545163783</v>
      </c>
      <c r="V12" s="19">
        <f t="shared" si="5"/>
        <v>0</v>
      </c>
      <c r="W12" s="19">
        <f t="shared" si="6"/>
        <v>0</v>
      </c>
      <c r="X12" s="19">
        <f t="shared" si="7"/>
        <v>0</v>
      </c>
      <c r="Y12" s="97">
        <f t="shared" si="8"/>
        <v>1</v>
      </c>
      <c r="Z12" s="100"/>
      <c r="AA12" s="48">
        <f t="shared" si="9"/>
        <v>9.9208315449387352E-2</v>
      </c>
      <c r="AB12" s="48">
        <f t="shared" si="10"/>
        <v>1.9391484495788879E-3</v>
      </c>
      <c r="AC12" s="48">
        <f t="shared" si="11"/>
        <v>4.729646586637859E-2</v>
      </c>
      <c r="AD12" s="48">
        <f t="shared" si="12"/>
        <v>9.6201842272100713E-2</v>
      </c>
      <c r="AE12" s="48">
        <f t="shared" si="13"/>
        <v>0.75535422796255436</v>
      </c>
      <c r="AF12" s="48">
        <f t="shared" si="14"/>
        <v>0</v>
      </c>
      <c r="AG12" s="99">
        <f t="shared" si="15"/>
        <v>0.99999999999999989</v>
      </c>
    </row>
    <row r="13" spans="1:33" x14ac:dyDescent="0.25">
      <c r="B13" s="11" t="s">
        <v>23</v>
      </c>
      <c r="C13" s="17">
        <v>0</v>
      </c>
      <c r="D13" s="17">
        <v>0</v>
      </c>
      <c r="E13" s="17">
        <v>0</v>
      </c>
      <c r="F13" s="17">
        <v>0</v>
      </c>
      <c r="G13" s="17">
        <v>0</v>
      </c>
      <c r="H13" s="17">
        <v>0</v>
      </c>
      <c r="I13" s="6">
        <f t="shared" si="0"/>
        <v>0</v>
      </c>
      <c r="J13" s="17"/>
      <c r="K13" s="17">
        <v>0</v>
      </c>
      <c r="L13" s="17">
        <v>0</v>
      </c>
      <c r="M13" s="17">
        <v>0</v>
      </c>
      <c r="N13" s="17">
        <v>0</v>
      </c>
      <c r="O13" s="17">
        <v>425.04</v>
      </c>
      <c r="P13" s="17">
        <v>0</v>
      </c>
      <c r="Q13" s="8">
        <f t="shared" si="1"/>
        <v>425.04</v>
      </c>
      <c r="S13" s="19" t="str">
        <f t="shared" si="2"/>
        <v/>
      </c>
      <c r="T13" s="19" t="str">
        <f t="shared" si="3"/>
        <v/>
      </c>
      <c r="U13" s="19" t="str">
        <f t="shared" si="4"/>
        <v/>
      </c>
      <c r="V13" s="19" t="str">
        <f t="shared" si="5"/>
        <v/>
      </c>
      <c r="W13" s="19" t="str">
        <f t="shared" si="6"/>
        <v/>
      </c>
      <c r="X13" s="19" t="str">
        <f t="shared" si="7"/>
        <v/>
      </c>
      <c r="Y13" s="97">
        <f t="shared" si="8"/>
        <v>0</v>
      </c>
      <c r="Z13" s="101"/>
      <c r="AA13" s="48">
        <f t="shared" si="9"/>
        <v>0</v>
      </c>
      <c r="AB13" s="48">
        <f t="shared" si="10"/>
        <v>0</v>
      </c>
      <c r="AC13" s="48">
        <f t="shared" si="11"/>
        <v>0</v>
      </c>
      <c r="AD13" s="48">
        <f t="shared" si="12"/>
        <v>0</v>
      </c>
      <c r="AE13" s="48">
        <f t="shared" si="13"/>
        <v>1</v>
      </c>
      <c r="AF13" s="48">
        <f t="shared" si="14"/>
        <v>0</v>
      </c>
      <c r="AG13" s="99">
        <f t="shared" si="15"/>
        <v>1</v>
      </c>
    </row>
    <row r="14" spans="1:33" x14ac:dyDescent="0.25">
      <c r="B14" s="11" t="s">
        <v>24</v>
      </c>
      <c r="C14" s="17">
        <v>2.6484209999999999</v>
      </c>
      <c r="D14" s="17">
        <v>0</v>
      </c>
      <c r="E14" s="17">
        <v>0</v>
      </c>
      <c r="F14" s="17">
        <v>0</v>
      </c>
      <c r="G14" s="17">
        <v>0</v>
      </c>
      <c r="H14" s="17">
        <v>0</v>
      </c>
      <c r="I14" s="6">
        <f t="shared" si="0"/>
        <v>2.6484209999999999</v>
      </c>
      <c r="J14" s="17"/>
      <c r="K14" s="17">
        <v>0</v>
      </c>
      <c r="L14" s="17">
        <v>0</v>
      </c>
      <c r="M14" s="17">
        <v>0</v>
      </c>
      <c r="N14" s="17">
        <v>0</v>
      </c>
      <c r="O14" s="17">
        <v>660.1</v>
      </c>
      <c r="P14" s="17">
        <v>0</v>
      </c>
      <c r="Q14" s="8">
        <f t="shared" si="1"/>
        <v>660.1</v>
      </c>
      <c r="S14" s="19">
        <f t="shared" si="2"/>
        <v>1</v>
      </c>
      <c r="T14" s="19">
        <f t="shared" si="3"/>
        <v>0</v>
      </c>
      <c r="U14" s="19">
        <f t="shared" si="4"/>
        <v>0</v>
      </c>
      <c r="V14" s="19">
        <f t="shared" si="5"/>
        <v>0</v>
      </c>
      <c r="W14" s="19">
        <f t="shared" si="6"/>
        <v>0</v>
      </c>
      <c r="X14" s="19">
        <f t="shared" si="7"/>
        <v>0</v>
      </c>
      <c r="Y14" s="97">
        <f t="shared" si="8"/>
        <v>1</v>
      </c>
      <c r="Z14" s="101"/>
      <c r="AA14" s="48">
        <f t="shared" si="9"/>
        <v>0</v>
      </c>
      <c r="AB14" s="48">
        <f t="shared" si="10"/>
        <v>0</v>
      </c>
      <c r="AC14" s="48">
        <f t="shared" si="11"/>
        <v>0</v>
      </c>
      <c r="AD14" s="48">
        <f t="shared" si="12"/>
        <v>0</v>
      </c>
      <c r="AE14" s="48">
        <f t="shared" si="13"/>
        <v>1</v>
      </c>
      <c r="AF14" s="48">
        <f t="shared" si="14"/>
        <v>0</v>
      </c>
      <c r="AG14" s="99">
        <f t="shared" si="15"/>
        <v>1</v>
      </c>
    </row>
    <row r="15" spans="1:33" x14ac:dyDescent="0.25">
      <c r="B15" s="11" t="s">
        <v>25</v>
      </c>
      <c r="C15" s="17">
        <v>1515.3672065000001</v>
      </c>
      <c r="D15" s="17">
        <v>199.88788170000001</v>
      </c>
      <c r="E15" s="17">
        <v>371.01658789999999</v>
      </c>
      <c r="F15" s="17">
        <v>0</v>
      </c>
      <c r="G15" s="17">
        <v>0</v>
      </c>
      <c r="H15" s="17">
        <v>0</v>
      </c>
      <c r="I15" s="6">
        <f t="shared" si="0"/>
        <v>2086.2716761000001</v>
      </c>
      <c r="J15" s="17"/>
      <c r="K15" s="17">
        <v>1655.6441175</v>
      </c>
      <c r="L15" s="17">
        <v>39.977585200000007</v>
      </c>
      <c r="M15" s="17">
        <v>138.99196240000001</v>
      </c>
      <c r="N15" s="17">
        <v>623.90000010000006</v>
      </c>
      <c r="O15" s="17">
        <v>142.86000010000001</v>
      </c>
      <c r="P15" s="17">
        <v>0</v>
      </c>
      <c r="Q15" s="8">
        <f t="shared" si="1"/>
        <v>2601.3736653000001</v>
      </c>
      <c r="S15" s="19">
        <f t="shared" si="2"/>
        <v>0.72635180923932785</v>
      </c>
      <c r="T15" s="19">
        <f t="shared" si="3"/>
        <v>9.5811050876012036E-2</v>
      </c>
      <c r="U15" s="19">
        <f t="shared" si="4"/>
        <v>0.1778371398846601</v>
      </c>
      <c r="V15" s="19">
        <f t="shared" si="5"/>
        <v>0</v>
      </c>
      <c r="W15" s="19">
        <f t="shared" si="6"/>
        <v>0</v>
      </c>
      <c r="X15" s="19">
        <f t="shared" si="7"/>
        <v>0</v>
      </c>
      <c r="Y15" s="97">
        <f t="shared" si="8"/>
        <v>1</v>
      </c>
      <c r="Z15" s="101"/>
      <c r="AA15" s="48">
        <f t="shared" si="9"/>
        <v>0.63644994165383195</v>
      </c>
      <c r="AB15" s="48">
        <f t="shared" si="10"/>
        <v>1.536787495516898E-2</v>
      </c>
      <c r="AC15" s="48">
        <f t="shared" si="11"/>
        <v>5.3430218139757686E-2</v>
      </c>
      <c r="AD15" s="48">
        <f t="shared" si="12"/>
        <v>0.23983482589305355</v>
      </c>
      <c r="AE15" s="48">
        <f t="shared" si="13"/>
        <v>5.4917139358187844E-2</v>
      </c>
      <c r="AF15" s="48">
        <f t="shared" si="14"/>
        <v>0</v>
      </c>
      <c r="AG15" s="99">
        <f t="shared" si="15"/>
        <v>1</v>
      </c>
    </row>
    <row r="16" spans="1:33" x14ac:dyDescent="0.25">
      <c r="B16" s="11" t="s">
        <v>26</v>
      </c>
      <c r="C16" s="17">
        <v>1458.3827289999999</v>
      </c>
      <c r="D16" s="17">
        <v>336.56134709999998</v>
      </c>
      <c r="E16" s="17">
        <v>34.469834599999999</v>
      </c>
      <c r="F16" s="17">
        <v>0</v>
      </c>
      <c r="G16" s="17">
        <v>0</v>
      </c>
      <c r="H16" s="17">
        <v>0</v>
      </c>
      <c r="I16" s="6">
        <f t="shared" si="0"/>
        <v>1829.4139106999999</v>
      </c>
      <c r="J16" s="17"/>
      <c r="K16" s="17">
        <v>763.91112769999995</v>
      </c>
      <c r="L16" s="17">
        <v>39.738556699999997</v>
      </c>
      <c r="M16" s="17">
        <v>50.678571099999999</v>
      </c>
      <c r="N16" s="17">
        <v>5.0999999000000003</v>
      </c>
      <c r="O16" s="17">
        <v>938.01999999999987</v>
      </c>
      <c r="P16" s="17">
        <v>59.499999199999998</v>
      </c>
      <c r="Q16" s="8">
        <f t="shared" si="1"/>
        <v>1856.9482545999997</v>
      </c>
      <c r="S16" s="19">
        <f t="shared" si="2"/>
        <v>0.79718576559963406</v>
      </c>
      <c r="T16" s="19">
        <f t="shared" si="3"/>
        <v>0.18397222472809308</v>
      </c>
      <c r="U16" s="19">
        <f t="shared" si="4"/>
        <v>1.8842009672272904E-2</v>
      </c>
      <c r="V16" s="19">
        <f t="shared" si="5"/>
        <v>0</v>
      </c>
      <c r="W16" s="19">
        <f t="shared" si="6"/>
        <v>0</v>
      </c>
      <c r="X16" s="19">
        <f t="shared" si="7"/>
        <v>0</v>
      </c>
      <c r="Y16" s="97">
        <f t="shared" si="8"/>
        <v>1</v>
      </c>
      <c r="Z16" s="101"/>
      <c r="AA16" s="48">
        <f t="shared" si="9"/>
        <v>0.41137986791374109</v>
      </c>
      <c r="AB16" s="48">
        <f t="shared" si="10"/>
        <v>2.1399926789322395E-2</v>
      </c>
      <c r="AC16" s="48">
        <f t="shared" si="11"/>
        <v>2.7291321109492377E-2</v>
      </c>
      <c r="AD16" s="48">
        <f t="shared" si="12"/>
        <v>2.7464415808929354E-3</v>
      </c>
      <c r="AE16" s="48">
        <f t="shared" si="13"/>
        <v>0.50514062396534376</v>
      </c>
      <c r="AF16" s="48">
        <f t="shared" si="14"/>
        <v>3.2041818641207497E-2</v>
      </c>
      <c r="AG16" s="99">
        <f t="shared" si="15"/>
        <v>1</v>
      </c>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27</v>
      </c>
      <c r="C28" s="81">
        <f t="shared" ref="C28:I28" si="16">SUM(C8:C27)</f>
        <v>6283.8553552999992</v>
      </c>
      <c r="D28" s="81">
        <f t="shared" si="16"/>
        <v>1316.4747247999999</v>
      </c>
      <c r="E28" s="81">
        <f t="shared" si="16"/>
        <v>2526.1581115000004</v>
      </c>
      <c r="F28" s="81">
        <f t="shared" si="16"/>
        <v>0</v>
      </c>
      <c r="G28" s="81">
        <f t="shared" si="16"/>
        <v>0</v>
      </c>
      <c r="H28" s="81">
        <f t="shared" si="16"/>
        <v>0</v>
      </c>
      <c r="I28" s="81">
        <f t="shared" si="16"/>
        <v>10126.488191599999</v>
      </c>
      <c r="J28" s="11"/>
      <c r="K28" s="81">
        <f t="shared" ref="K28:Q28" si="17">SUM(K8:K27)</f>
        <v>3490.5581411000003</v>
      </c>
      <c r="L28" s="81">
        <f t="shared" si="17"/>
        <v>164.8036955</v>
      </c>
      <c r="M28" s="81">
        <f t="shared" si="17"/>
        <v>358.74705240000003</v>
      </c>
      <c r="N28" s="81">
        <f t="shared" si="17"/>
        <v>2050.2000000000003</v>
      </c>
      <c r="O28" s="81">
        <f t="shared" si="17"/>
        <v>4304.0400006999998</v>
      </c>
      <c r="P28" s="81">
        <f t="shared" si="17"/>
        <v>59.499999199999998</v>
      </c>
      <c r="Q28" s="81">
        <f t="shared" si="17"/>
        <v>10427.8488889</v>
      </c>
      <c r="S28" s="26">
        <f t="shared" ref="S28:X28" si="18">IFERROR(C28/$I28, "")</f>
        <v>0.62053648178965992</v>
      </c>
      <c r="T28" s="26">
        <f t="shared" si="18"/>
        <v>0.13000308694301602</v>
      </c>
      <c r="U28" s="26">
        <f t="shared" si="18"/>
        <v>0.24946043126732406</v>
      </c>
      <c r="V28" s="26">
        <f t="shared" si="18"/>
        <v>0</v>
      </c>
      <c r="W28" s="26">
        <f t="shared" si="18"/>
        <v>0</v>
      </c>
      <c r="X28" s="26">
        <f t="shared" si="18"/>
        <v>0</v>
      </c>
      <c r="Y28" s="132">
        <f t="shared" ref="Y28" si="19">SUM(S28:X28)</f>
        <v>1</v>
      </c>
      <c r="Z28" s="101"/>
      <c r="AA28" s="26">
        <f t="shared" ref="AA28:AF28" si="20">IFERROR(K28/$Q28, "NaN")</f>
        <v>0.33473424656311912</v>
      </c>
      <c r="AB28" s="26">
        <f t="shared" si="20"/>
        <v>1.580418907637092E-2</v>
      </c>
      <c r="AC28" s="26">
        <f t="shared" si="20"/>
        <v>3.4402785869084747E-2</v>
      </c>
      <c r="AD28" s="26">
        <f t="shared" si="20"/>
        <v>0.19660814246957017</v>
      </c>
      <c r="AE28" s="26">
        <f t="shared" si="20"/>
        <v>0.41274476131711751</v>
      </c>
      <c r="AF28" s="26">
        <f t="shared" si="20"/>
        <v>5.7058747047375423E-3</v>
      </c>
      <c r="AG28" s="132">
        <f t="shared" ref="AG28" si="21">SUM(AA28:AF28)</f>
        <v>0.99999999999999989</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E27"/>
  <sheetViews>
    <sheetView workbookViewId="0"/>
  </sheetViews>
  <sheetFormatPr defaultRowHeight="15" x14ac:dyDescent="0.25"/>
  <cols>
    <col min="1" max="1" width="2.7109375" customWidth="1"/>
    <col min="2" max="2" width="14.7109375"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57" x14ac:dyDescent="0.25">
      <c r="B1" s="75" t="s">
        <v>2</v>
      </c>
    </row>
    <row r="2" spans="2:57" x14ac:dyDescent="0.25">
      <c r="B2" t="s">
        <v>48</v>
      </c>
      <c r="C2" t="s">
        <v>49</v>
      </c>
    </row>
    <row r="3" spans="2:57" ht="15.75" customHeight="1" thickBot="1" x14ac:dyDescent="0.3">
      <c r="B3" s="34"/>
      <c r="C3" s="34"/>
      <c r="D3" s="34"/>
      <c r="E3" s="34"/>
      <c r="F3" s="34"/>
      <c r="G3" s="34"/>
      <c r="H3" s="34"/>
      <c r="I3" s="34"/>
      <c r="J3" s="34"/>
      <c r="K3" s="34"/>
      <c r="L3" s="34"/>
      <c r="M3" s="34"/>
      <c r="N3" s="34"/>
      <c r="O3" s="34"/>
      <c r="P3" s="34"/>
      <c r="Q3" s="34"/>
      <c r="R3" s="34"/>
      <c r="S3" s="34"/>
      <c r="T3" s="34"/>
      <c r="U3" s="34"/>
    </row>
    <row r="4" spans="2:57" ht="15.75" customHeight="1" thickBot="1" x14ac:dyDescent="0.3">
      <c r="C4" s="66" t="s">
        <v>50</v>
      </c>
      <c r="L4" s="153" t="s">
        <v>51</v>
      </c>
      <c r="M4" s="151"/>
      <c r="N4" s="151"/>
      <c r="P4" s="153" t="s">
        <v>51</v>
      </c>
      <c r="Q4" s="151"/>
      <c r="R4" s="151"/>
      <c r="T4" s="155" t="s">
        <v>50</v>
      </c>
      <c r="U4" s="143"/>
      <c r="AH4" s="107"/>
    </row>
    <row r="5" spans="2:57" ht="36" customHeight="1" thickBot="1" x14ac:dyDescent="0.3">
      <c r="B5" s="56"/>
      <c r="C5" s="145" t="s">
        <v>52</v>
      </c>
      <c r="D5" s="145" t="s">
        <v>53</v>
      </c>
      <c r="E5" s="143"/>
      <c r="F5" s="143"/>
      <c r="G5" s="5"/>
      <c r="H5" s="145" t="s">
        <v>54</v>
      </c>
      <c r="I5" s="143"/>
      <c r="J5" s="143"/>
      <c r="K5" s="5"/>
      <c r="L5" s="158" t="s">
        <v>55</v>
      </c>
      <c r="M5" s="143"/>
      <c r="N5" s="143"/>
      <c r="P5" s="154" t="s">
        <v>56</v>
      </c>
      <c r="Q5" s="143"/>
      <c r="R5" s="143"/>
      <c r="S5" s="5"/>
      <c r="T5" s="156" t="s">
        <v>57</v>
      </c>
      <c r="U5" s="156" t="s">
        <v>58</v>
      </c>
      <c r="V5" s="107"/>
      <c r="W5" s="160" t="s">
        <v>59</v>
      </c>
      <c r="X5" s="143"/>
      <c r="Y5" s="143"/>
      <c r="AA5" s="161" t="s">
        <v>60</v>
      </c>
      <c r="AB5" s="143"/>
      <c r="AC5" s="143"/>
      <c r="AE5" s="160" t="s">
        <v>61</v>
      </c>
      <c r="AF5" s="143"/>
      <c r="AG5" s="143"/>
      <c r="AI5" s="160" t="s">
        <v>62</v>
      </c>
      <c r="AJ5" s="143"/>
      <c r="AK5" s="143"/>
      <c r="AM5" s="161" t="s">
        <v>63</v>
      </c>
      <c r="AN5" s="143"/>
      <c r="AO5" s="143"/>
      <c r="AQ5" s="159" t="s">
        <v>64</v>
      </c>
      <c r="AR5" s="143"/>
      <c r="AS5" s="143"/>
      <c r="AU5" s="145" t="s">
        <v>65</v>
      </c>
      <c r="AV5" s="143"/>
      <c r="AW5" s="143"/>
      <c r="AY5" s="145" t="s">
        <v>66</v>
      </c>
      <c r="AZ5" s="143"/>
      <c r="BA5" s="143"/>
      <c r="BC5" s="145" t="s">
        <v>67</v>
      </c>
      <c r="BD5" s="143"/>
      <c r="BE5" s="143"/>
    </row>
    <row r="6" spans="2:57" ht="15.75" customHeight="1" thickBot="1" x14ac:dyDescent="0.3">
      <c r="B6" s="53" t="s">
        <v>14</v>
      </c>
      <c r="C6" s="143"/>
      <c r="D6" s="47" t="s">
        <v>68</v>
      </c>
      <c r="E6" s="47" t="s">
        <v>69</v>
      </c>
      <c r="F6" s="47" t="s">
        <v>70</v>
      </c>
      <c r="G6" s="47"/>
      <c r="H6" s="47" t="s">
        <v>68</v>
      </c>
      <c r="I6" s="47" t="s">
        <v>69</v>
      </c>
      <c r="J6" s="47" t="s">
        <v>70</v>
      </c>
      <c r="K6" s="47"/>
      <c r="L6" s="47" t="s">
        <v>68</v>
      </c>
      <c r="M6" s="47" t="s">
        <v>69</v>
      </c>
      <c r="N6" s="47" t="s">
        <v>70</v>
      </c>
      <c r="P6" s="47" t="s">
        <v>68</v>
      </c>
      <c r="Q6" s="47" t="s">
        <v>69</v>
      </c>
      <c r="R6" s="47" t="s">
        <v>70</v>
      </c>
      <c r="S6" s="47"/>
      <c r="T6" s="157"/>
      <c r="U6" s="157"/>
      <c r="V6" s="106"/>
      <c r="W6" s="47" t="s">
        <v>68</v>
      </c>
      <c r="X6" s="47" t="s">
        <v>69</v>
      </c>
      <c r="Y6" s="47" t="s">
        <v>70</v>
      </c>
      <c r="AA6" s="47" t="s">
        <v>68</v>
      </c>
      <c r="AB6" s="47" t="s">
        <v>69</v>
      </c>
      <c r="AC6" s="47" t="s">
        <v>70</v>
      </c>
      <c r="AE6" s="47" t="s">
        <v>68</v>
      </c>
      <c r="AF6" s="47" t="s">
        <v>69</v>
      </c>
      <c r="AG6" s="47" t="s">
        <v>70</v>
      </c>
      <c r="AI6" s="47" t="s">
        <v>68</v>
      </c>
      <c r="AJ6" s="47" t="s">
        <v>69</v>
      </c>
      <c r="AK6" s="47" t="s">
        <v>70</v>
      </c>
      <c r="AM6" s="47" t="s">
        <v>68</v>
      </c>
      <c r="AN6" s="47" t="s">
        <v>69</v>
      </c>
      <c r="AO6" s="47" t="s">
        <v>70</v>
      </c>
      <c r="AQ6" s="47" t="s">
        <v>68</v>
      </c>
      <c r="AR6" s="47" t="s">
        <v>69</v>
      </c>
      <c r="AS6" s="47" t="s">
        <v>70</v>
      </c>
      <c r="AU6" s="47" t="s">
        <v>68</v>
      </c>
      <c r="AV6" s="47" t="s">
        <v>69</v>
      </c>
      <c r="AW6" s="47" t="s">
        <v>70</v>
      </c>
      <c r="AY6" s="47" t="s">
        <v>68</v>
      </c>
      <c r="AZ6" s="47" t="s">
        <v>69</v>
      </c>
      <c r="BA6" s="47" t="s">
        <v>70</v>
      </c>
      <c r="BC6" s="47" t="s">
        <v>68</v>
      </c>
      <c r="BD6" s="47" t="s">
        <v>69</v>
      </c>
      <c r="BE6" s="47" t="s">
        <v>70</v>
      </c>
    </row>
    <row r="7" spans="2:57" x14ac:dyDescent="0.25">
      <c r="B7" s="67" t="s">
        <v>18</v>
      </c>
      <c r="C7" s="124">
        <v>1421</v>
      </c>
      <c r="D7" s="44">
        <v>0</v>
      </c>
      <c r="E7" s="44">
        <v>6</v>
      </c>
      <c r="F7" s="44">
        <v>75</v>
      </c>
      <c r="H7" s="108">
        <v>0</v>
      </c>
      <c r="I7" s="108">
        <v>4.2627420000000003</v>
      </c>
      <c r="J7" s="108">
        <v>18.994629</v>
      </c>
      <c r="K7" s="44"/>
      <c r="L7" s="108">
        <v>0</v>
      </c>
      <c r="M7" s="108">
        <v>2.492991</v>
      </c>
      <c r="N7" s="108">
        <v>8.7679810000000007</v>
      </c>
      <c r="O7" s="108"/>
      <c r="P7" s="108">
        <v>123.023033</v>
      </c>
      <c r="Q7" s="108">
        <v>120.53004199999999</v>
      </c>
      <c r="R7" s="108">
        <v>114.25505200000001</v>
      </c>
      <c r="T7" s="108">
        <v>123.023033</v>
      </c>
      <c r="U7" s="45">
        <f t="shared" ref="U7:U15" si="0">IFERROR(T7/J7, "")</f>
        <v>6.4767273422397453</v>
      </c>
      <c r="V7" s="44"/>
      <c r="W7" s="109">
        <v>0</v>
      </c>
      <c r="X7" s="109">
        <v>0.17615800000000001</v>
      </c>
      <c r="Y7" s="109">
        <v>1.132898</v>
      </c>
      <c r="Z7" s="109"/>
      <c r="AA7" s="109">
        <v>0</v>
      </c>
      <c r="AB7" s="109">
        <v>2.669149</v>
      </c>
      <c r="AC7" s="109">
        <v>9.9008789999999998</v>
      </c>
      <c r="AD7" s="44"/>
      <c r="AE7" s="45" t="str">
        <f t="shared" ref="AE7:AE15" si="1">IFERROR(W7/H7, "NaN")</f>
        <v>NaN</v>
      </c>
      <c r="AF7" s="45">
        <f t="shared" ref="AF7:AF15" si="2">IFERROR(X7/I7, "NaN")</f>
        <v>4.1325043833288527E-2</v>
      </c>
      <c r="AG7" s="45">
        <f t="shared" ref="AG7:AG15" si="3">IFERROR(Y7/J7, "NaN")</f>
        <v>5.9643070680664517E-2</v>
      </c>
      <c r="AH7" s="45"/>
      <c r="AI7" s="45" t="str">
        <f t="shared" ref="AI7:AI15" si="4">IFERROR(L7/H7, "NaN")</f>
        <v>NaN</v>
      </c>
      <c r="AJ7" s="45">
        <f t="shared" ref="AJ7:AJ15" si="5">IFERROR(M7/I7, "NaN")</f>
        <v>0.58483272034760725</v>
      </c>
      <c r="AK7" s="45">
        <f t="shared" ref="AK7:AK15" si="6">IFERROR(N7/J7, "NaN")</f>
        <v>0.46160317213881885</v>
      </c>
      <c r="AL7" s="45"/>
      <c r="AM7" s="45" t="str">
        <f t="shared" ref="AM7:AM15" si="7">IFERROR(AA7/H7, "NaN")</f>
        <v>NaN</v>
      </c>
      <c r="AN7" s="45">
        <f t="shared" ref="AN7:AN15" si="8">IFERROR(AB7/I7, "NaN")</f>
        <v>0.62615776418089575</v>
      </c>
      <c r="AO7" s="45">
        <f t="shared" ref="AO7:AO15" si="9">IFERROR(AC7/J7, "NaN")</f>
        <v>0.52124624281948329</v>
      </c>
      <c r="AQ7" s="108">
        <f t="shared" ref="AQ7:AQ15" si="10">IF(P7+AA7&gt; 0, P7+AA7, "NaN")</f>
        <v>123.023033</v>
      </c>
      <c r="AR7" s="108">
        <f t="shared" ref="AR7:AR15" si="11">IF(Q7+AB7&gt;0, Q7+AB7, "NaN")</f>
        <v>123.199191</v>
      </c>
      <c r="AS7" s="108">
        <f t="shared" ref="AS7:AS15" si="12">IF(R7+AC7&gt;0, R7+AC7, "NaN")</f>
        <v>124.15593100000001</v>
      </c>
      <c r="AU7" s="44">
        <v>0</v>
      </c>
      <c r="AV7" s="44">
        <v>182.87347410000001</v>
      </c>
      <c r="AW7" s="44">
        <v>2965.3358208999998</v>
      </c>
      <c r="AY7" s="44">
        <v>0</v>
      </c>
      <c r="AZ7" s="44">
        <v>11.1</v>
      </c>
      <c r="BA7" s="44">
        <v>245.3</v>
      </c>
      <c r="BC7" s="44" t="str">
        <f t="shared" ref="BC7:BC15" si="13">IF(AU7+AY7&gt;0, AU7+AY7, "NaN")</f>
        <v>NaN</v>
      </c>
      <c r="BD7" s="44">
        <f t="shared" ref="BD7:BD15" si="14">IF(AV7+AZ7&gt;0, AV7+AZ7, "NaN")</f>
        <v>193.9734741</v>
      </c>
      <c r="BE7" s="44">
        <f t="shared" ref="BE7:BE15" si="15">IF(AW7+BA7, AW7+BA7, "NaN")</f>
        <v>3210.6358209</v>
      </c>
    </row>
    <row r="8" spans="2:57" x14ac:dyDescent="0.25">
      <c r="B8" s="67" t="s">
        <v>19</v>
      </c>
      <c r="C8" s="124">
        <v>7299</v>
      </c>
      <c r="D8" s="44">
        <v>322</v>
      </c>
      <c r="E8" s="44">
        <v>629</v>
      </c>
      <c r="F8" s="44">
        <v>1241</v>
      </c>
      <c r="H8" s="108">
        <v>350.70191799999998</v>
      </c>
      <c r="I8" s="108">
        <v>594.65430500000002</v>
      </c>
      <c r="J8" s="108">
        <v>820.248921</v>
      </c>
      <c r="K8" s="44"/>
      <c r="L8" s="108">
        <v>213.81319400000001</v>
      </c>
      <c r="M8" s="108">
        <v>354.72016600000001</v>
      </c>
      <c r="N8" s="108">
        <v>459.10060099999998</v>
      </c>
      <c r="O8" s="108"/>
      <c r="P8" s="108">
        <v>1017.97106</v>
      </c>
      <c r="Q8" s="108">
        <v>877.06408799999997</v>
      </c>
      <c r="R8" s="108">
        <v>772.68365300000005</v>
      </c>
      <c r="T8" s="108">
        <v>1231.7842539999999</v>
      </c>
      <c r="U8" s="45">
        <f t="shared" si="0"/>
        <v>1.5017200540761211</v>
      </c>
      <c r="V8" s="44"/>
      <c r="W8" s="109">
        <v>31.594203</v>
      </c>
      <c r="X8" s="109">
        <v>56.988888000000003</v>
      </c>
      <c r="Y8" s="109">
        <v>149.389409</v>
      </c>
      <c r="Z8" s="109"/>
      <c r="AA8" s="109">
        <v>245.407397</v>
      </c>
      <c r="AB8" s="109">
        <v>411.70905399999998</v>
      </c>
      <c r="AC8" s="109">
        <v>608.49000999999998</v>
      </c>
      <c r="AD8" s="44"/>
      <c r="AE8" s="45">
        <f t="shared" si="1"/>
        <v>9.0088480782132482E-2</v>
      </c>
      <c r="AF8" s="45">
        <f t="shared" si="2"/>
        <v>9.5835324020735038E-2</v>
      </c>
      <c r="AG8" s="45">
        <f t="shared" si="3"/>
        <v>0.18212691925016261</v>
      </c>
      <c r="AH8" s="45"/>
      <c r="AI8" s="45">
        <f t="shared" si="4"/>
        <v>0.60967215468721792</v>
      </c>
      <c r="AJ8" s="45">
        <f t="shared" si="5"/>
        <v>0.5965149213878137</v>
      </c>
      <c r="AK8" s="45">
        <f t="shared" si="6"/>
        <v>0.55970887525251611</v>
      </c>
      <c r="AL8" s="45"/>
      <c r="AM8" s="45">
        <f t="shared" si="7"/>
        <v>0.69976063546935041</v>
      </c>
      <c r="AN8" s="45">
        <f t="shared" si="8"/>
        <v>0.69235024540854873</v>
      </c>
      <c r="AO8" s="45">
        <f t="shared" si="9"/>
        <v>0.74183579450267878</v>
      </c>
      <c r="AQ8" s="108">
        <f t="shared" si="10"/>
        <v>1263.378457</v>
      </c>
      <c r="AR8" s="108">
        <f t="shared" si="11"/>
        <v>1288.773142</v>
      </c>
      <c r="AS8" s="108">
        <f t="shared" si="12"/>
        <v>1381.173663</v>
      </c>
      <c r="AU8" s="44">
        <v>87772.461502500009</v>
      </c>
      <c r="AV8" s="44">
        <v>149311.02110789999</v>
      </c>
      <c r="AW8" s="44">
        <v>204955.11827040001</v>
      </c>
      <c r="AY8" s="44">
        <v>2501.1</v>
      </c>
      <c r="AZ8" s="44">
        <v>4924</v>
      </c>
      <c r="BA8" s="44">
        <v>8839.3999999999978</v>
      </c>
      <c r="BC8" s="44">
        <f t="shared" si="13"/>
        <v>90273.561502500015</v>
      </c>
      <c r="BD8" s="44">
        <f t="shared" si="14"/>
        <v>154235.02110789999</v>
      </c>
      <c r="BE8" s="44">
        <f t="shared" si="15"/>
        <v>213794.5182704</v>
      </c>
    </row>
    <row r="9" spans="2:57" x14ac:dyDescent="0.25">
      <c r="B9" s="67" t="s">
        <v>20</v>
      </c>
      <c r="C9" s="124">
        <v>4357</v>
      </c>
      <c r="D9" s="44">
        <v>75</v>
      </c>
      <c r="E9" s="44">
        <v>264</v>
      </c>
      <c r="F9" s="44">
        <v>613</v>
      </c>
      <c r="H9" s="108">
        <v>98.223333999999994</v>
      </c>
      <c r="I9" s="108">
        <v>232.86241799999999</v>
      </c>
      <c r="J9" s="108">
        <v>458.58436499999999</v>
      </c>
      <c r="K9" s="44"/>
      <c r="L9" s="108">
        <v>57.887759000000003</v>
      </c>
      <c r="M9" s="108">
        <v>128.181423</v>
      </c>
      <c r="N9" s="108">
        <v>236.00701699999999</v>
      </c>
      <c r="O9" s="108"/>
      <c r="P9" s="108">
        <v>727.93538799999999</v>
      </c>
      <c r="Q9" s="108">
        <v>657.64172399999995</v>
      </c>
      <c r="R9" s="108">
        <v>549.81613000000004</v>
      </c>
      <c r="T9" s="108">
        <v>785.82314699999995</v>
      </c>
      <c r="U9" s="45">
        <f t="shared" si="0"/>
        <v>1.7135846901365683</v>
      </c>
      <c r="V9" s="44"/>
      <c r="W9" s="109">
        <v>9.3179580000000009</v>
      </c>
      <c r="X9" s="109">
        <v>28.299396999999999</v>
      </c>
      <c r="Y9" s="109">
        <v>98.382975999999999</v>
      </c>
      <c r="Z9" s="109"/>
      <c r="AA9" s="109">
        <v>67.205717000000007</v>
      </c>
      <c r="AB9" s="109">
        <v>156.48081999999999</v>
      </c>
      <c r="AC9" s="109">
        <v>334.389993</v>
      </c>
      <c r="AD9" s="44"/>
      <c r="AE9" s="45">
        <f t="shared" si="1"/>
        <v>9.4865014457766225E-2</v>
      </c>
      <c r="AF9" s="45">
        <f t="shared" si="2"/>
        <v>0.1215283996578615</v>
      </c>
      <c r="AG9" s="45">
        <f t="shared" si="3"/>
        <v>0.21453626313666407</v>
      </c>
      <c r="AH9" s="45"/>
      <c r="AI9" s="45">
        <f t="shared" si="4"/>
        <v>0.58934834160689364</v>
      </c>
      <c r="AJ9" s="45">
        <f t="shared" si="5"/>
        <v>0.55045989859986766</v>
      </c>
      <c r="AK9" s="45">
        <f t="shared" si="6"/>
        <v>0.51464252820743239</v>
      </c>
      <c r="AL9" s="45"/>
      <c r="AM9" s="45">
        <f t="shared" si="7"/>
        <v>0.68421335606465983</v>
      </c>
      <c r="AN9" s="45">
        <f t="shared" si="8"/>
        <v>0.67198829825772921</v>
      </c>
      <c r="AO9" s="45">
        <f t="shared" si="9"/>
        <v>0.72917879134409658</v>
      </c>
      <c r="AQ9" s="108">
        <f t="shared" si="10"/>
        <v>795.14110500000004</v>
      </c>
      <c r="AR9" s="108">
        <f t="shared" si="11"/>
        <v>814.12254399999995</v>
      </c>
      <c r="AS9" s="108">
        <f t="shared" si="12"/>
        <v>884.20612300000005</v>
      </c>
      <c r="AU9" s="44">
        <v>17149.460049699999</v>
      </c>
      <c r="AV9" s="44">
        <v>46558.166635899986</v>
      </c>
      <c r="AW9" s="44">
        <v>101682.20241680001</v>
      </c>
      <c r="AY9" s="44">
        <v>373.9</v>
      </c>
      <c r="AZ9" s="44">
        <v>2124.5</v>
      </c>
      <c r="BA9" s="44">
        <v>5603.9</v>
      </c>
      <c r="BC9" s="44">
        <f t="shared" si="13"/>
        <v>17523.360049700001</v>
      </c>
      <c r="BD9" s="44">
        <f t="shared" si="14"/>
        <v>48682.666635899986</v>
      </c>
      <c r="BE9" s="44">
        <f t="shared" si="15"/>
        <v>107286.1024168</v>
      </c>
    </row>
    <row r="10" spans="2:57" x14ac:dyDescent="0.25">
      <c r="B10" s="67" t="s">
        <v>21</v>
      </c>
      <c r="C10" s="124">
        <v>2007</v>
      </c>
      <c r="D10" s="44">
        <v>122</v>
      </c>
      <c r="E10" s="44">
        <v>329</v>
      </c>
      <c r="F10" s="44">
        <v>1516</v>
      </c>
      <c r="H10" s="108">
        <v>36.234465999999998</v>
      </c>
      <c r="I10" s="108">
        <v>84.639791000000002</v>
      </c>
      <c r="J10" s="108">
        <v>333.056062</v>
      </c>
      <c r="K10" s="44"/>
      <c r="L10" s="108">
        <v>20.153651</v>
      </c>
      <c r="M10" s="108">
        <v>44.950693999999999</v>
      </c>
      <c r="N10" s="108">
        <v>182.90471299999999</v>
      </c>
      <c r="O10" s="108"/>
      <c r="P10" s="108">
        <v>210.707009</v>
      </c>
      <c r="Q10" s="108">
        <v>185.909966</v>
      </c>
      <c r="R10" s="108">
        <v>47.955947000000002</v>
      </c>
      <c r="T10" s="108">
        <v>230.86066</v>
      </c>
      <c r="U10" s="45">
        <f t="shared" si="0"/>
        <v>0.69315855899359069</v>
      </c>
      <c r="V10" s="44"/>
      <c r="W10" s="109">
        <v>8.6388130000000007</v>
      </c>
      <c r="X10" s="109">
        <v>24.175743000000001</v>
      </c>
      <c r="Y10" s="109">
        <v>129.55721800000001</v>
      </c>
      <c r="Z10" s="109"/>
      <c r="AA10" s="109">
        <v>28.792463999999999</v>
      </c>
      <c r="AB10" s="109">
        <v>69.126436999999996</v>
      </c>
      <c r="AC10" s="109">
        <v>312.46193099999999</v>
      </c>
      <c r="AD10" s="44"/>
      <c r="AE10" s="45">
        <f t="shared" si="1"/>
        <v>0.23841424901915212</v>
      </c>
      <c r="AF10" s="45">
        <f t="shared" si="2"/>
        <v>0.28563093923518784</v>
      </c>
      <c r="AG10" s="45">
        <f t="shared" si="3"/>
        <v>0.38899522567464934</v>
      </c>
      <c r="AH10" s="45"/>
      <c r="AI10" s="45">
        <f t="shared" si="4"/>
        <v>0.55620113181742492</v>
      </c>
      <c r="AJ10" s="45">
        <f t="shared" si="5"/>
        <v>0.53108228965262916</v>
      </c>
      <c r="AK10" s="45">
        <f t="shared" si="6"/>
        <v>0.54917094708217618</v>
      </c>
      <c r="AL10" s="45"/>
      <c r="AM10" s="45">
        <f t="shared" si="7"/>
        <v>0.79461538083657701</v>
      </c>
      <c r="AN10" s="45">
        <f t="shared" si="8"/>
        <v>0.81671322888781706</v>
      </c>
      <c r="AO10" s="45">
        <f t="shared" si="9"/>
        <v>0.93816617275682557</v>
      </c>
      <c r="AQ10" s="108">
        <f t="shared" si="10"/>
        <v>239.49947299999999</v>
      </c>
      <c r="AR10" s="108">
        <f t="shared" si="11"/>
        <v>255.03640300000001</v>
      </c>
      <c r="AS10" s="108">
        <f t="shared" si="12"/>
        <v>360.41787799999997</v>
      </c>
      <c r="AU10" s="44">
        <v>9499.4397270999998</v>
      </c>
      <c r="AV10" s="44">
        <v>20738.522651700001</v>
      </c>
      <c r="AW10" s="44">
        <v>107931.17726900001</v>
      </c>
      <c r="AY10" s="44">
        <v>1965.7</v>
      </c>
      <c r="AZ10" s="44">
        <v>2777</v>
      </c>
      <c r="BA10" s="44">
        <v>7718</v>
      </c>
      <c r="BC10" s="44">
        <f t="shared" si="13"/>
        <v>11465.139727100001</v>
      </c>
      <c r="BD10" s="44">
        <f t="shared" si="14"/>
        <v>23515.522651700001</v>
      </c>
      <c r="BE10" s="44">
        <f t="shared" si="15"/>
        <v>115649.17726900001</v>
      </c>
    </row>
    <row r="11" spans="2:57" x14ac:dyDescent="0.25">
      <c r="B11" s="67" t="s">
        <v>22</v>
      </c>
      <c r="C11" s="124">
        <v>320</v>
      </c>
      <c r="D11" s="44">
        <v>186</v>
      </c>
      <c r="E11" s="44">
        <v>189</v>
      </c>
      <c r="F11" s="44">
        <v>223</v>
      </c>
      <c r="H11" s="108">
        <v>74.715128000000007</v>
      </c>
      <c r="I11" s="108">
        <v>75.269295999999997</v>
      </c>
      <c r="J11" s="108">
        <v>83.074616000000006</v>
      </c>
      <c r="K11" s="44"/>
      <c r="L11" s="108">
        <v>48.808233000000001</v>
      </c>
      <c r="M11" s="108">
        <v>49.014870999999999</v>
      </c>
      <c r="N11" s="108">
        <v>51.318260000000002</v>
      </c>
      <c r="O11" s="108"/>
      <c r="P11" s="108">
        <v>11.354148</v>
      </c>
      <c r="Q11" s="108">
        <v>11.14751</v>
      </c>
      <c r="R11" s="108">
        <v>8.8441209999999995</v>
      </c>
      <c r="T11" s="108">
        <v>60.162381000000003</v>
      </c>
      <c r="U11" s="45">
        <f t="shared" si="0"/>
        <v>0.72419691955001031</v>
      </c>
      <c r="V11" s="44"/>
      <c r="W11" s="109">
        <v>19.269098</v>
      </c>
      <c r="X11" s="109">
        <v>24.77758</v>
      </c>
      <c r="Y11" s="109">
        <v>29.777640999999999</v>
      </c>
      <c r="Z11" s="109"/>
      <c r="AA11" s="109">
        <v>68.077331000000001</v>
      </c>
      <c r="AB11" s="109">
        <v>73.792451</v>
      </c>
      <c r="AC11" s="109">
        <v>81.095900999999998</v>
      </c>
      <c r="AD11" s="44"/>
      <c r="AE11" s="45">
        <f t="shared" si="1"/>
        <v>0.25790088989742477</v>
      </c>
      <c r="AF11" s="45">
        <f t="shared" si="2"/>
        <v>0.32918575457381721</v>
      </c>
      <c r="AG11" s="45">
        <f t="shared" si="3"/>
        <v>0.35844452172971825</v>
      </c>
      <c r="AH11" s="45"/>
      <c r="AI11" s="45">
        <f t="shared" si="4"/>
        <v>0.6532577043835085</v>
      </c>
      <c r="AJ11" s="45">
        <f t="shared" si="5"/>
        <v>0.65119342952271009</v>
      </c>
      <c r="AK11" s="45">
        <f t="shared" si="6"/>
        <v>0.6177369510802192</v>
      </c>
      <c r="AL11" s="45"/>
      <c r="AM11" s="45">
        <f t="shared" si="7"/>
        <v>0.91115859428093326</v>
      </c>
      <c r="AN11" s="45">
        <f t="shared" si="8"/>
        <v>0.98037918409652725</v>
      </c>
      <c r="AO11" s="45">
        <f t="shared" si="9"/>
        <v>0.97618147280993739</v>
      </c>
      <c r="AQ11" s="108">
        <f t="shared" si="10"/>
        <v>79.431478999999996</v>
      </c>
      <c r="AR11" s="108">
        <f t="shared" si="11"/>
        <v>84.939960999999997</v>
      </c>
      <c r="AS11" s="108">
        <f t="shared" si="12"/>
        <v>89.940021999999999</v>
      </c>
      <c r="AU11" s="44">
        <v>25422.678746000001</v>
      </c>
      <c r="AV11" s="44">
        <v>28105.828509899999</v>
      </c>
      <c r="AW11" s="44">
        <v>30813.7579998</v>
      </c>
      <c r="AY11" s="44">
        <v>1417.5</v>
      </c>
      <c r="AZ11" s="44">
        <v>1420.9</v>
      </c>
      <c r="BA11" s="44">
        <v>1509.4</v>
      </c>
      <c r="BC11" s="44">
        <f t="shared" si="13"/>
        <v>26840.178746000001</v>
      </c>
      <c r="BD11" s="44">
        <f t="shared" si="14"/>
        <v>29526.7285099</v>
      </c>
      <c r="BE11" s="44">
        <f t="shared" si="15"/>
        <v>32323.157999800002</v>
      </c>
    </row>
    <row r="12" spans="2:57" x14ac:dyDescent="0.25">
      <c r="B12" s="67" t="s">
        <v>23</v>
      </c>
      <c r="C12" s="124">
        <v>3</v>
      </c>
      <c r="D12" s="44">
        <v>3</v>
      </c>
      <c r="E12" s="44">
        <v>3</v>
      </c>
      <c r="F12" s="44">
        <v>3</v>
      </c>
      <c r="H12" s="108">
        <v>0.42645899999999998</v>
      </c>
      <c r="I12" s="108">
        <v>0.42645899999999998</v>
      </c>
      <c r="J12" s="108">
        <v>0.42645899999999998</v>
      </c>
      <c r="K12" s="44"/>
      <c r="L12" s="108">
        <v>0.34734100000000001</v>
      </c>
      <c r="M12" s="108">
        <v>0.34734100000000001</v>
      </c>
      <c r="N12" s="108">
        <v>0.34734100000000001</v>
      </c>
      <c r="O12" s="108"/>
      <c r="P12" s="108">
        <v>0</v>
      </c>
      <c r="Q12" s="108">
        <v>0</v>
      </c>
      <c r="R12" s="108">
        <v>0</v>
      </c>
      <c r="T12" s="108">
        <v>0.34734100000000001</v>
      </c>
      <c r="U12" s="45">
        <f t="shared" si="0"/>
        <v>0.81447688992376766</v>
      </c>
      <c r="V12" s="44"/>
      <c r="W12" s="109">
        <v>7.8432000000000002E-2</v>
      </c>
      <c r="X12" s="109">
        <v>7.8982999999999998E-2</v>
      </c>
      <c r="Y12" s="109">
        <v>7.9117000000000007E-2</v>
      </c>
      <c r="Z12" s="109"/>
      <c r="AA12" s="109">
        <v>0.42577300000000001</v>
      </c>
      <c r="AB12" s="109">
        <v>0.42632399999999998</v>
      </c>
      <c r="AC12" s="109">
        <v>0.426458</v>
      </c>
      <c r="AD12" s="44"/>
      <c r="AE12" s="45">
        <f t="shared" si="1"/>
        <v>0.18391451464267375</v>
      </c>
      <c r="AF12" s="45">
        <f t="shared" si="2"/>
        <v>0.18520654975038633</v>
      </c>
      <c r="AG12" s="45">
        <f t="shared" si="3"/>
        <v>0.18552076518492988</v>
      </c>
      <c r="AH12" s="45"/>
      <c r="AI12" s="45">
        <f t="shared" si="4"/>
        <v>0.81447688992376766</v>
      </c>
      <c r="AJ12" s="45">
        <f t="shared" si="5"/>
        <v>0.81447688992376766</v>
      </c>
      <c r="AK12" s="45">
        <f t="shared" si="6"/>
        <v>0.81447688992376766</v>
      </c>
      <c r="AL12" s="45"/>
      <c r="AM12" s="45">
        <f t="shared" si="7"/>
        <v>0.99839140456644138</v>
      </c>
      <c r="AN12" s="45">
        <f t="shared" si="8"/>
        <v>0.99968343967415396</v>
      </c>
      <c r="AO12" s="45">
        <f t="shared" si="9"/>
        <v>0.99999765510869754</v>
      </c>
      <c r="AQ12" s="108">
        <f t="shared" si="10"/>
        <v>0.42577300000000001</v>
      </c>
      <c r="AR12" s="108">
        <f t="shared" si="11"/>
        <v>0.42632399999999998</v>
      </c>
      <c r="AS12" s="108">
        <f t="shared" si="12"/>
        <v>0.426458</v>
      </c>
      <c r="AU12" s="44">
        <v>187.38272670000001</v>
      </c>
      <c r="AV12" s="44">
        <v>188.06881519999999</v>
      </c>
      <c r="AW12" s="44">
        <v>188.2364273</v>
      </c>
      <c r="AY12" s="44">
        <v>547.20000000000005</v>
      </c>
      <c r="AZ12" s="44">
        <v>547.20000000000005</v>
      </c>
      <c r="BA12" s="44">
        <v>547.20000000000005</v>
      </c>
      <c r="BC12" s="44">
        <f t="shared" si="13"/>
        <v>734.58272670000008</v>
      </c>
      <c r="BD12" s="44">
        <f t="shared" si="14"/>
        <v>735.26881520000006</v>
      </c>
      <c r="BE12" s="44">
        <f t="shared" si="15"/>
        <v>735.4364273000001</v>
      </c>
    </row>
    <row r="13" spans="2:57" x14ac:dyDescent="0.25">
      <c r="B13" s="67" t="s">
        <v>24</v>
      </c>
      <c r="C13" s="124">
        <v>14</v>
      </c>
      <c r="D13" s="44">
        <v>13</v>
      </c>
      <c r="E13" s="44">
        <v>13</v>
      </c>
      <c r="F13" s="44">
        <v>14</v>
      </c>
      <c r="H13" s="108">
        <v>2.489563</v>
      </c>
      <c r="I13" s="108">
        <v>2.489563</v>
      </c>
      <c r="J13" s="108">
        <v>2.5776189999999999</v>
      </c>
      <c r="K13" s="44"/>
      <c r="L13" s="108">
        <v>1.1591130000000001</v>
      </c>
      <c r="M13" s="108">
        <v>1.1591130000000001</v>
      </c>
      <c r="N13" s="108">
        <v>1.2173</v>
      </c>
      <c r="O13" s="108"/>
      <c r="P13" s="108">
        <v>5.8187000000000003E-2</v>
      </c>
      <c r="Q13" s="108">
        <v>5.8187000000000003E-2</v>
      </c>
      <c r="R13" s="108">
        <v>0</v>
      </c>
      <c r="T13" s="108">
        <v>1.2173</v>
      </c>
      <c r="U13" s="45">
        <f t="shared" si="0"/>
        <v>0.47225753689742361</v>
      </c>
      <c r="V13" s="44"/>
      <c r="W13" s="109">
        <v>0.25835599999999997</v>
      </c>
      <c r="X13" s="109">
        <v>1.2111590000000001</v>
      </c>
      <c r="Y13" s="109">
        <v>1.3587020000000001</v>
      </c>
      <c r="Z13" s="109"/>
      <c r="AA13" s="109">
        <v>1.4174690000000001</v>
      </c>
      <c r="AB13" s="109">
        <v>2.3702719999999999</v>
      </c>
      <c r="AC13" s="109">
        <v>2.5760019999999999</v>
      </c>
      <c r="AD13" s="44"/>
      <c r="AE13" s="45">
        <f t="shared" si="1"/>
        <v>0.10377564255252829</v>
      </c>
      <c r="AF13" s="45">
        <f t="shared" si="2"/>
        <v>0.48649461773009967</v>
      </c>
      <c r="AG13" s="45">
        <f t="shared" si="3"/>
        <v>0.52711513997995829</v>
      </c>
      <c r="AH13" s="45"/>
      <c r="AI13" s="45">
        <f t="shared" si="4"/>
        <v>0.46558894070967477</v>
      </c>
      <c r="AJ13" s="45">
        <f t="shared" si="5"/>
        <v>0.46558894070967477</v>
      </c>
      <c r="AK13" s="45">
        <f t="shared" si="6"/>
        <v>0.47225753689742361</v>
      </c>
      <c r="AL13" s="45"/>
      <c r="AM13" s="45">
        <f t="shared" si="7"/>
        <v>0.56936458326220307</v>
      </c>
      <c r="AN13" s="45">
        <f t="shared" si="8"/>
        <v>0.95208355843977432</v>
      </c>
      <c r="AO13" s="45">
        <f t="shared" si="9"/>
        <v>0.99937267687738185</v>
      </c>
      <c r="AQ13" s="108">
        <f t="shared" si="10"/>
        <v>1.4756560000000001</v>
      </c>
      <c r="AR13" s="108">
        <f t="shared" si="11"/>
        <v>2.4284590000000001</v>
      </c>
      <c r="AS13" s="108">
        <f t="shared" si="12"/>
        <v>2.5760019999999999</v>
      </c>
      <c r="AU13" s="44">
        <v>473.15649439999999</v>
      </c>
      <c r="AV13" s="44">
        <v>750.26140769999995</v>
      </c>
      <c r="AW13" s="44">
        <v>919.29747479999992</v>
      </c>
      <c r="AY13" s="44">
        <v>575.09999999999991</v>
      </c>
      <c r="AZ13" s="44">
        <v>1390.5</v>
      </c>
      <c r="BA13" s="44">
        <v>1390.5</v>
      </c>
      <c r="BC13" s="44">
        <f t="shared" si="13"/>
        <v>1048.2564943999998</v>
      </c>
      <c r="BD13" s="44">
        <f t="shared" si="14"/>
        <v>2140.7614076999998</v>
      </c>
      <c r="BE13" s="44">
        <f t="shared" si="15"/>
        <v>2309.7974747999997</v>
      </c>
    </row>
    <row r="14" spans="2:57" x14ac:dyDescent="0.25">
      <c r="B14" s="67" t="s">
        <v>25</v>
      </c>
      <c r="C14" s="124">
        <v>2476</v>
      </c>
      <c r="D14" s="44">
        <v>182</v>
      </c>
      <c r="E14" s="44">
        <v>298</v>
      </c>
      <c r="F14" s="44">
        <v>1605</v>
      </c>
      <c r="H14" s="108">
        <v>101.549176</v>
      </c>
      <c r="I14" s="108">
        <v>156.97880799999999</v>
      </c>
      <c r="J14" s="108">
        <v>655.88791600000002</v>
      </c>
      <c r="K14" s="44"/>
      <c r="L14" s="108">
        <v>66.547878999999995</v>
      </c>
      <c r="M14" s="108">
        <v>91.405368999999993</v>
      </c>
      <c r="N14" s="108">
        <v>286.63082500000002</v>
      </c>
      <c r="O14" s="108"/>
      <c r="P14" s="108">
        <v>418.01410399999997</v>
      </c>
      <c r="Q14" s="108">
        <v>393.15661399999999</v>
      </c>
      <c r="R14" s="108">
        <v>197.93115800000001</v>
      </c>
      <c r="T14" s="108">
        <v>484.561983</v>
      </c>
      <c r="U14" s="45">
        <f t="shared" si="0"/>
        <v>0.73878778855257943</v>
      </c>
      <c r="V14" s="44"/>
      <c r="W14" s="109">
        <v>25.322375999999998</v>
      </c>
      <c r="X14" s="109">
        <v>41.786284999999999</v>
      </c>
      <c r="Y14" s="109">
        <v>291.05675100000002</v>
      </c>
      <c r="Z14" s="109"/>
      <c r="AA14" s="109">
        <v>91.870255</v>
      </c>
      <c r="AB14" s="109">
        <v>133.191654</v>
      </c>
      <c r="AC14" s="109">
        <v>577.68757600000004</v>
      </c>
      <c r="AD14" s="44"/>
      <c r="AE14" s="45">
        <f t="shared" si="1"/>
        <v>0.24936072351783531</v>
      </c>
      <c r="AF14" s="45">
        <f t="shared" si="2"/>
        <v>0.26619061217486123</v>
      </c>
      <c r="AG14" s="45">
        <f t="shared" si="3"/>
        <v>0.44375989235331487</v>
      </c>
      <c r="AH14" s="45"/>
      <c r="AI14" s="45">
        <f t="shared" si="4"/>
        <v>0.65532662717026868</v>
      </c>
      <c r="AJ14" s="45">
        <f t="shared" si="5"/>
        <v>0.58227839900529754</v>
      </c>
      <c r="AK14" s="45">
        <f t="shared" si="6"/>
        <v>0.43701190097852027</v>
      </c>
      <c r="AL14" s="45"/>
      <c r="AM14" s="45">
        <f t="shared" si="7"/>
        <v>0.90468735068810402</v>
      </c>
      <c r="AN14" s="45">
        <f t="shared" si="8"/>
        <v>0.84846901118015883</v>
      </c>
      <c r="AO14" s="45">
        <f t="shared" si="9"/>
        <v>0.88077179333183508</v>
      </c>
      <c r="AQ14" s="108">
        <f t="shared" si="10"/>
        <v>509.88435899999996</v>
      </c>
      <c r="AR14" s="108">
        <f t="shared" si="11"/>
        <v>526.34826799999996</v>
      </c>
      <c r="AS14" s="108">
        <f t="shared" si="12"/>
        <v>775.61873400000002</v>
      </c>
      <c r="AU14" s="44">
        <v>31281.781146199999</v>
      </c>
      <c r="AV14" s="44">
        <v>45596.090271700014</v>
      </c>
      <c r="AW14" s="44">
        <v>176087.2746947</v>
      </c>
      <c r="AY14" s="44">
        <v>922.8</v>
      </c>
      <c r="AZ14" s="44">
        <v>1567.2</v>
      </c>
      <c r="BA14" s="44">
        <v>7436.4999999999991</v>
      </c>
      <c r="BC14" s="44">
        <f t="shared" si="13"/>
        <v>32204.581146199998</v>
      </c>
      <c r="BD14" s="44">
        <f t="shared" si="14"/>
        <v>47163.290271700011</v>
      </c>
      <c r="BE14" s="44">
        <f t="shared" si="15"/>
        <v>183523.7746947</v>
      </c>
    </row>
    <row r="15" spans="2:57" x14ac:dyDescent="0.25">
      <c r="B15" t="s">
        <v>26</v>
      </c>
      <c r="C15" s="125">
        <v>22916</v>
      </c>
      <c r="D15" s="44">
        <v>373</v>
      </c>
      <c r="E15" s="44">
        <v>918</v>
      </c>
      <c r="F15" s="44">
        <v>2088</v>
      </c>
      <c r="H15" s="108">
        <v>117.497381</v>
      </c>
      <c r="I15" s="108">
        <v>279.22334799999999</v>
      </c>
      <c r="J15" s="108">
        <v>671.69476999999995</v>
      </c>
      <c r="K15" s="44"/>
      <c r="L15" s="108">
        <v>50.105449</v>
      </c>
      <c r="M15" s="108">
        <v>131.192162</v>
      </c>
      <c r="N15" s="108">
        <v>309.760964</v>
      </c>
      <c r="O15" s="108"/>
      <c r="P15" s="108">
        <v>2141.4341690000001</v>
      </c>
      <c r="Q15" s="108">
        <v>2060.347456</v>
      </c>
      <c r="R15" s="108">
        <v>1881.778654</v>
      </c>
      <c r="T15" s="108">
        <v>2191.5396179999998</v>
      </c>
      <c r="U15" s="45">
        <f t="shared" si="0"/>
        <v>3.2627016256208159</v>
      </c>
      <c r="V15" s="44"/>
      <c r="W15" s="109">
        <v>11.207056</v>
      </c>
      <c r="X15" s="109">
        <v>48.533427000000003</v>
      </c>
      <c r="Y15" s="109">
        <v>176.43546699999999</v>
      </c>
      <c r="Z15" s="109"/>
      <c r="AA15" s="109">
        <v>61.312505000000002</v>
      </c>
      <c r="AB15" s="109">
        <v>179.72558900000001</v>
      </c>
      <c r="AC15" s="109">
        <v>486.19643100000002</v>
      </c>
      <c r="AD15" s="44"/>
      <c r="AE15" s="45">
        <f t="shared" si="1"/>
        <v>9.5381325988874582E-2</v>
      </c>
      <c r="AF15" s="45">
        <f t="shared" si="2"/>
        <v>0.1738157906479941</v>
      </c>
      <c r="AG15" s="45">
        <f t="shared" si="3"/>
        <v>0.26267208690637861</v>
      </c>
      <c r="AH15" s="45"/>
      <c r="AI15" s="45">
        <f t="shared" si="4"/>
        <v>0.42643885824144451</v>
      </c>
      <c r="AJ15" s="45">
        <f t="shared" si="5"/>
        <v>0.46984667628868915</v>
      </c>
      <c r="AK15" s="45">
        <f t="shared" si="6"/>
        <v>0.46116328105398235</v>
      </c>
      <c r="AL15" s="45"/>
      <c r="AM15" s="45">
        <f t="shared" si="7"/>
        <v>0.52182018423031917</v>
      </c>
      <c r="AN15" s="45">
        <f t="shared" si="8"/>
        <v>0.64366246693668328</v>
      </c>
      <c r="AO15" s="45">
        <f t="shared" si="9"/>
        <v>0.72383536796036096</v>
      </c>
      <c r="AQ15" s="108">
        <f t="shared" si="10"/>
        <v>2202.746674</v>
      </c>
      <c r="AR15" s="108">
        <f t="shared" si="11"/>
        <v>2240.0730450000001</v>
      </c>
      <c r="AS15" s="108">
        <f t="shared" si="12"/>
        <v>2367.975085</v>
      </c>
      <c r="AU15" s="44">
        <v>16453.761672299999</v>
      </c>
      <c r="AV15" s="44">
        <v>63661.704941400007</v>
      </c>
      <c r="AW15" s="44">
        <v>168902.01050229999</v>
      </c>
      <c r="AY15" s="44">
        <v>2270.2999999999988</v>
      </c>
      <c r="AZ15" s="44">
        <v>5085.3999999999987</v>
      </c>
      <c r="BA15" s="44">
        <v>9967.5000000000018</v>
      </c>
      <c r="BC15" s="44">
        <f t="shared" si="13"/>
        <v>18724.061672299998</v>
      </c>
      <c r="BD15" s="44">
        <f t="shared" si="14"/>
        <v>68747.104941400001</v>
      </c>
      <c r="BE15" s="44">
        <f t="shared" si="15"/>
        <v>178869.51050229999</v>
      </c>
    </row>
    <row r="16" spans="2:57" x14ac:dyDescent="0.25">
      <c r="C16" s="44"/>
      <c r="D16" s="44"/>
      <c r="E16" s="44"/>
      <c r="F16" s="44"/>
      <c r="H16" s="108"/>
      <c r="I16" s="108"/>
      <c r="J16" s="108"/>
      <c r="K16" s="44"/>
      <c r="L16" s="108"/>
      <c r="M16" s="108"/>
      <c r="N16" s="108"/>
      <c r="O16" s="108"/>
      <c r="P16" s="108"/>
      <c r="Q16" s="108"/>
      <c r="R16" s="108"/>
      <c r="T16" s="108"/>
      <c r="U16" s="45"/>
      <c r="V16" s="44"/>
      <c r="W16" s="109"/>
      <c r="X16" s="109"/>
      <c r="Y16" s="109"/>
      <c r="Z16" s="109"/>
      <c r="AA16" s="109"/>
      <c r="AB16" s="109"/>
      <c r="AC16" s="109"/>
      <c r="AD16" s="44"/>
      <c r="AE16" s="45"/>
      <c r="AF16" s="45"/>
      <c r="AG16" s="45"/>
      <c r="AH16" s="45"/>
      <c r="AI16" s="45"/>
      <c r="AJ16" s="45"/>
      <c r="AK16" s="45"/>
      <c r="AL16" s="45"/>
      <c r="AM16" s="45"/>
      <c r="AN16" s="45"/>
      <c r="AO16" s="45"/>
      <c r="AQ16" s="108"/>
      <c r="AR16" s="108"/>
      <c r="AS16" s="108"/>
      <c r="AU16" s="44"/>
      <c r="AV16" s="44"/>
      <c r="AW16" s="44"/>
      <c r="AY16" s="44"/>
      <c r="AZ16" s="44"/>
      <c r="BA16" s="44"/>
      <c r="BC16" s="44"/>
      <c r="BD16" s="44"/>
      <c r="BE16" s="44"/>
    </row>
    <row r="17" spans="2:57" x14ac:dyDescent="0.25">
      <c r="C17" s="44"/>
      <c r="D17" s="44"/>
      <c r="E17" s="44"/>
      <c r="F17" s="44"/>
      <c r="H17" s="108"/>
      <c r="I17" s="108"/>
      <c r="J17" s="108"/>
      <c r="K17" s="44"/>
      <c r="L17" s="108"/>
      <c r="M17" s="108"/>
      <c r="N17" s="108"/>
      <c r="O17" s="108"/>
      <c r="P17" s="108"/>
      <c r="Q17" s="108"/>
      <c r="R17" s="108"/>
      <c r="T17" s="108"/>
      <c r="U17" s="45"/>
      <c r="V17" s="44"/>
      <c r="W17" s="109"/>
      <c r="X17" s="109"/>
      <c r="Y17" s="109"/>
      <c r="Z17" s="109"/>
      <c r="AA17" s="109"/>
      <c r="AB17" s="109"/>
      <c r="AC17" s="109"/>
      <c r="AD17" s="44"/>
      <c r="AE17" s="45"/>
      <c r="AF17" s="45"/>
      <c r="AG17" s="45"/>
      <c r="AH17" s="45"/>
      <c r="AI17" s="45"/>
      <c r="AJ17" s="45"/>
      <c r="AK17" s="45"/>
      <c r="AL17" s="45"/>
      <c r="AM17" s="45"/>
      <c r="AN17" s="45"/>
      <c r="AO17" s="45"/>
      <c r="AQ17" s="108"/>
      <c r="AR17" s="108"/>
      <c r="AS17" s="108"/>
      <c r="AU17" s="44"/>
      <c r="AV17" s="44"/>
      <c r="AW17" s="44"/>
      <c r="AY17" s="44"/>
      <c r="AZ17" s="44"/>
      <c r="BA17" s="44"/>
      <c r="BC17" s="44"/>
      <c r="BD17" s="44"/>
      <c r="BE17" s="44"/>
    </row>
    <row r="18" spans="2:57" x14ac:dyDescent="0.25">
      <c r="C18" s="44"/>
      <c r="D18" s="44"/>
      <c r="E18" s="44"/>
      <c r="F18" s="44"/>
      <c r="H18" s="108"/>
      <c r="I18" s="108"/>
      <c r="J18" s="108"/>
      <c r="K18" s="44"/>
      <c r="L18" s="108"/>
      <c r="M18" s="108"/>
      <c r="N18" s="108"/>
      <c r="O18" s="108"/>
      <c r="P18" s="108"/>
      <c r="Q18" s="108"/>
      <c r="R18" s="108"/>
      <c r="T18" s="108"/>
      <c r="U18" s="45"/>
      <c r="V18" s="44"/>
      <c r="W18" s="109"/>
      <c r="X18" s="109"/>
      <c r="Y18" s="109"/>
      <c r="Z18" s="109"/>
      <c r="AA18" s="109"/>
      <c r="AB18" s="109"/>
      <c r="AC18" s="109"/>
      <c r="AD18" s="44"/>
      <c r="AE18" s="45"/>
      <c r="AF18" s="45"/>
      <c r="AG18" s="45"/>
      <c r="AH18" s="45"/>
      <c r="AI18" s="45"/>
      <c r="AJ18" s="45"/>
      <c r="AK18" s="45"/>
      <c r="AL18" s="45"/>
      <c r="AM18" s="45"/>
      <c r="AN18" s="45"/>
      <c r="AO18" s="45"/>
      <c r="AQ18" s="108"/>
      <c r="AR18" s="108"/>
      <c r="AS18" s="108"/>
      <c r="AU18" s="44"/>
      <c r="AV18" s="44"/>
      <c r="AW18" s="44"/>
      <c r="AY18" s="44"/>
      <c r="AZ18" s="44"/>
      <c r="BA18" s="44"/>
      <c r="BC18" s="44"/>
      <c r="BD18" s="44"/>
      <c r="BE18" s="44"/>
    </row>
    <row r="19" spans="2:57" x14ac:dyDescent="0.25">
      <c r="C19" s="44"/>
      <c r="D19" s="44"/>
      <c r="E19" s="44"/>
      <c r="F19" s="44"/>
      <c r="H19" s="108"/>
      <c r="I19" s="108"/>
      <c r="J19" s="108"/>
      <c r="K19" s="44"/>
      <c r="L19" s="108"/>
      <c r="M19" s="108"/>
      <c r="N19" s="108"/>
      <c r="O19" s="108"/>
      <c r="P19" s="108"/>
      <c r="Q19" s="108"/>
      <c r="R19" s="108"/>
      <c r="T19" s="108"/>
      <c r="U19" s="45"/>
      <c r="V19" s="44"/>
      <c r="W19" s="109"/>
      <c r="X19" s="109"/>
      <c r="Y19" s="109"/>
      <c r="Z19" s="109"/>
      <c r="AA19" s="109"/>
      <c r="AB19" s="109"/>
      <c r="AC19" s="109"/>
      <c r="AD19" s="44"/>
      <c r="AE19" s="45"/>
      <c r="AF19" s="45"/>
      <c r="AG19" s="45"/>
      <c r="AH19" s="45"/>
      <c r="AI19" s="45"/>
      <c r="AJ19" s="45"/>
      <c r="AK19" s="45"/>
      <c r="AL19" s="45"/>
      <c r="AM19" s="45"/>
      <c r="AN19" s="45"/>
      <c r="AO19" s="45"/>
      <c r="AQ19" s="108"/>
      <c r="AR19" s="108"/>
      <c r="AS19" s="108"/>
      <c r="AU19" s="44"/>
      <c r="AV19" s="44"/>
      <c r="AW19" s="44"/>
      <c r="AY19" s="44"/>
      <c r="AZ19" s="44"/>
      <c r="BA19" s="44"/>
      <c r="BC19" s="44"/>
      <c r="BD19" s="44"/>
      <c r="BE19" s="44"/>
    </row>
    <row r="20" spans="2:57" x14ac:dyDescent="0.25">
      <c r="C20" s="44"/>
      <c r="D20" s="44"/>
      <c r="E20" s="44"/>
      <c r="F20" s="44"/>
      <c r="H20" s="108"/>
      <c r="I20" s="108"/>
      <c r="J20" s="108"/>
      <c r="K20" s="44"/>
      <c r="L20" s="108"/>
      <c r="M20" s="108"/>
      <c r="N20" s="108"/>
      <c r="O20" s="108"/>
      <c r="P20" s="108"/>
      <c r="Q20" s="108"/>
      <c r="R20" s="108"/>
      <c r="T20" s="108"/>
      <c r="U20" s="45"/>
      <c r="V20" s="44"/>
      <c r="W20" s="109"/>
      <c r="X20" s="109"/>
      <c r="Y20" s="109"/>
      <c r="Z20" s="109"/>
      <c r="AA20" s="109"/>
      <c r="AB20" s="109"/>
      <c r="AC20" s="109"/>
      <c r="AD20" s="44"/>
      <c r="AE20" s="45"/>
      <c r="AF20" s="45"/>
      <c r="AG20" s="45"/>
      <c r="AH20" s="45"/>
      <c r="AI20" s="45"/>
      <c r="AJ20" s="45"/>
      <c r="AK20" s="45"/>
      <c r="AL20" s="45"/>
      <c r="AM20" s="45"/>
      <c r="AN20" s="45"/>
      <c r="AO20" s="45"/>
      <c r="AQ20" s="108"/>
      <c r="AR20" s="108"/>
      <c r="AS20" s="108"/>
      <c r="AU20" s="44"/>
      <c r="AV20" s="44"/>
      <c r="AW20" s="44"/>
      <c r="AY20" s="44"/>
      <c r="AZ20" s="44"/>
      <c r="BA20" s="44"/>
      <c r="BC20" s="44"/>
      <c r="BD20" s="44"/>
      <c r="BE20" s="44"/>
    </row>
    <row r="21" spans="2:57" x14ac:dyDescent="0.25">
      <c r="C21" s="44"/>
      <c r="D21" s="44"/>
      <c r="E21" s="44"/>
      <c r="F21" s="44"/>
      <c r="H21" s="108"/>
      <c r="I21" s="108"/>
      <c r="J21" s="108"/>
      <c r="K21" s="44"/>
      <c r="L21" s="108"/>
      <c r="M21" s="108"/>
      <c r="N21" s="108"/>
      <c r="O21" s="108"/>
      <c r="P21" s="108"/>
      <c r="Q21" s="108"/>
      <c r="R21" s="108"/>
      <c r="T21" s="108"/>
      <c r="U21" s="45"/>
      <c r="V21" s="44"/>
      <c r="W21" s="109"/>
      <c r="X21" s="109"/>
      <c r="Y21" s="109"/>
      <c r="Z21" s="109"/>
      <c r="AA21" s="109"/>
      <c r="AB21" s="109"/>
      <c r="AC21" s="109"/>
      <c r="AD21" s="44"/>
      <c r="AE21" s="45"/>
      <c r="AF21" s="45"/>
      <c r="AG21" s="45"/>
      <c r="AH21" s="45"/>
      <c r="AI21" s="45"/>
      <c r="AJ21" s="45"/>
      <c r="AK21" s="45"/>
      <c r="AL21" s="45"/>
      <c r="AM21" s="45"/>
      <c r="AN21" s="45"/>
      <c r="AO21" s="45"/>
      <c r="AQ21" s="108"/>
      <c r="AR21" s="108"/>
      <c r="AS21" s="108"/>
      <c r="AU21" s="44"/>
      <c r="AV21" s="44"/>
      <c r="AW21" s="44"/>
      <c r="AY21" s="44"/>
      <c r="AZ21" s="44"/>
      <c r="BA21" s="44"/>
      <c r="BC21" s="44"/>
      <c r="BD21" s="44"/>
      <c r="BE21" s="44"/>
    </row>
    <row r="22" spans="2:57" x14ac:dyDescent="0.25">
      <c r="C22" s="44"/>
      <c r="D22" s="44"/>
      <c r="E22" s="44"/>
      <c r="F22" s="44"/>
      <c r="H22" s="108"/>
      <c r="I22" s="108"/>
      <c r="J22" s="108"/>
      <c r="K22" s="44"/>
      <c r="L22" s="108"/>
      <c r="M22" s="108"/>
      <c r="N22" s="108"/>
      <c r="O22" s="108"/>
      <c r="P22" s="108"/>
      <c r="Q22" s="108"/>
      <c r="R22" s="108"/>
      <c r="T22" s="108"/>
      <c r="U22" s="45"/>
      <c r="V22" s="44"/>
      <c r="W22" s="109"/>
      <c r="X22" s="109"/>
      <c r="Y22" s="109"/>
      <c r="Z22" s="109"/>
      <c r="AA22" s="109"/>
      <c r="AB22" s="109"/>
      <c r="AC22" s="109"/>
      <c r="AD22" s="44"/>
      <c r="AE22" s="45"/>
      <c r="AF22" s="45"/>
      <c r="AG22" s="45"/>
      <c r="AH22" s="45"/>
      <c r="AI22" s="45"/>
      <c r="AJ22" s="45"/>
      <c r="AK22" s="45"/>
      <c r="AL22" s="45"/>
      <c r="AM22" s="45"/>
      <c r="AN22" s="45"/>
      <c r="AO22" s="45"/>
      <c r="AQ22" s="108"/>
      <c r="AR22" s="108"/>
      <c r="AS22" s="108"/>
      <c r="AU22" s="44"/>
      <c r="AV22" s="44"/>
      <c r="AW22" s="44"/>
      <c r="AY22" s="44"/>
      <c r="AZ22" s="44"/>
      <c r="BA22" s="44"/>
      <c r="BC22" s="44"/>
      <c r="BD22" s="44"/>
      <c r="BE22" s="44"/>
    </row>
    <row r="23" spans="2:57" x14ac:dyDescent="0.25">
      <c r="C23" s="44"/>
      <c r="D23" s="44"/>
      <c r="E23" s="44"/>
      <c r="F23" s="44"/>
      <c r="H23" s="108"/>
      <c r="I23" s="108"/>
      <c r="J23" s="108"/>
      <c r="K23" s="44"/>
      <c r="L23" s="108"/>
      <c r="M23" s="108"/>
      <c r="N23" s="108"/>
      <c r="O23" s="108"/>
      <c r="P23" s="108"/>
      <c r="Q23" s="108"/>
      <c r="R23" s="108"/>
      <c r="T23" s="108"/>
      <c r="U23" s="45"/>
      <c r="V23" s="44"/>
      <c r="W23" s="109"/>
      <c r="X23" s="109"/>
      <c r="Y23" s="109"/>
      <c r="Z23" s="109"/>
      <c r="AA23" s="109"/>
      <c r="AB23" s="109"/>
      <c r="AC23" s="109"/>
      <c r="AD23" s="44"/>
      <c r="AE23" s="45"/>
      <c r="AF23" s="45"/>
      <c r="AG23" s="45"/>
      <c r="AH23" s="45"/>
      <c r="AI23" s="45"/>
      <c r="AJ23" s="45"/>
      <c r="AK23" s="45"/>
      <c r="AL23" s="45"/>
      <c r="AM23" s="45"/>
      <c r="AN23" s="45"/>
      <c r="AO23" s="45"/>
      <c r="AQ23" s="108"/>
      <c r="AR23" s="108"/>
      <c r="AS23" s="108"/>
      <c r="AU23" s="44"/>
      <c r="AV23" s="44"/>
      <c r="AW23" s="44"/>
      <c r="AY23" s="44"/>
      <c r="AZ23" s="44"/>
      <c r="BA23" s="44"/>
      <c r="BC23" s="44"/>
      <c r="BD23" s="44"/>
      <c r="BE23" s="44"/>
    </row>
    <row r="24" spans="2:57" x14ac:dyDescent="0.25">
      <c r="C24" s="44"/>
      <c r="D24" s="44"/>
      <c r="E24" s="44"/>
      <c r="F24" s="44"/>
      <c r="H24" s="108"/>
      <c r="I24" s="108"/>
      <c r="J24" s="108"/>
      <c r="K24" s="44"/>
      <c r="L24" s="108"/>
      <c r="M24" s="108"/>
      <c r="N24" s="108"/>
      <c r="O24" s="108"/>
      <c r="P24" s="108"/>
      <c r="Q24" s="108"/>
      <c r="R24" s="108"/>
      <c r="T24" s="108"/>
      <c r="U24" s="45"/>
      <c r="V24" s="44"/>
      <c r="W24" s="109"/>
      <c r="X24" s="109"/>
      <c r="Y24" s="109"/>
      <c r="Z24" s="109"/>
      <c r="AA24" s="109"/>
      <c r="AB24" s="109"/>
      <c r="AC24" s="109"/>
      <c r="AD24" s="44"/>
      <c r="AE24" s="45"/>
      <c r="AF24" s="45"/>
      <c r="AG24" s="45"/>
      <c r="AH24" s="45"/>
      <c r="AI24" s="45"/>
      <c r="AJ24" s="45"/>
      <c r="AK24" s="45"/>
      <c r="AL24" s="45"/>
      <c r="AM24" s="45"/>
      <c r="AN24" s="45"/>
      <c r="AO24" s="45"/>
      <c r="AQ24" s="108"/>
      <c r="AR24" s="108"/>
      <c r="AS24" s="108"/>
      <c r="AU24" s="44"/>
      <c r="AV24" s="44"/>
      <c r="AW24" s="44"/>
      <c r="AY24" s="44"/>
      <c r="AZ24" s="44"/>
      <c r="BA24" s="44"/>
      <c r="BC24" s="44"/>
      <c r="BD24" s="44"/>
      <c r="BE24" s="44"/>
    </row>
    <row r="25" spans="2:57" x14ac:dyDescent="0.25">
      <c r="C25" s="44"/>
      <c r="D25" s="44"/>
      <c r="E25" s="44"/>
      <c r="F25" s="44"/>
      <c r="H25" s="108"/>
      <c r="I25" s="108"/>
      <c r="J25" s="108"/>
      <c r="K25" s="44"/>
      <c r="L25" s="108"/>
      <c r="M25" s="108"/>
      <c r="N25" s="108"/>
      <c r="O25" s="108"/>
      <c r="P25" s="108"/>
      <c r="Q25" s="108"/>
      <c r="R25" s="108"/>
      <c r="T25" s="108"/>
      <c r="U25" s="45"/>
      <c r="V25" s="44"/>
      <c r="W25" s="109"/>
      <c r="X25" s="109"/>
      <c r="Y25" s="109"/>
      <c r="Z25" s="109"/>
      <c r="AA25" s="109"/>
      <c r="AB25" s="109"/>
      <c r="AC25" s="109"/>
      <c r="AD25" s="44"/>
      <c r="AE25" s="45"/>
      <c r="AF25" s="45"/>
      <c r="AG25" s="45"/>
      <c r="AH25" s="45"/>
      <c r="AI25" s="45"/>
      <c r="AJ25" s="45"/>
      <c r="AK25" s="45"/>
      <c r="AL25" s="45"/>
      <c r="AM25" s="45"/>
      <c r="AN25" s="45"/>
      <c r="AO25" s="45"/>
      <c r="AQ25" s="108"/>
      <c r="AR25" s="108"/>
      <c r="AS25" s="108"/>
      <c r="AU25" s="44"/>
      <c r="AV25" s="44"/>
      <c r="AW25" s="44"/>
      <c r="AY25" s="44"/>
      <c r="AZ25" s="44"/>
      <c r="BA25" s="44"/>
      <c r="BC25" s="44"/>
      <c r="BD25" s="44"/>
      <c r="BE25" s="44"/>
    </row>
    <row r="26" spans="2:57" ht="15.75" customHeight="1" thickBot="1" x14ac:dyDescent="0.3">
      <c r="B26" s="69"/>
      <c r="C26" s="70"/>
      <c r="D26" s="55"/>
      <c r="E26" s="55"/>
      <c r="F26" s="55"/>
      <c r="H26" s="111"/>
      <c r="I26" s="111"/>
      <c r="J26" s="111"/>
      <c r="L26" s="111"/>
      <c r="M26" s="111"/>
      <c r="N26" s="111"/>
      <c r="O26" s="112"/>
      <c r="P26" s="112"/>
      <c r="Q26" s="112"/>
      <c r="R26" s="112"/>
      <c r="T26" s="111"/>
      <c r="U26" s="54"/>
      <c r="V26" s="16"/>
      <c r="W26" s="110"/>
      <c r="X26" s="110"/>
      <c r="Y26" s="109"/>
      <c r="Z26" s="110"/>
      <c r="AA26" s="110"/>
      <c r="AB26" s="110"/>
      <c r="AC26" s="109"/>
      <c r="AD26" s="16"/>
      <c r="AE26" s="45"/>
      <c r="AF26" s="45"/>
      <c r="AG26" s="45"/>
      <c r="AH26" s="45"/>
      <c r="AI26" s="45"/>
      <c r="AJ26" s="45"/>
      <c r="AK26" s="45"/>
      <c r="AL26" s="45"/>
      <c r="AM26" s="45"/>
      <c r="AN26" s="45"/>
      <c r="AO26" s="45"/>
      <c r="AQ26" s="108"/>
      <c r="AR26" s="108"/>
      <c r="AS26" s="108"/>
      <c r="AU26" s="44"/>
      <c r="AV26" s="44"/>
      <c r="AW26" s="44"/>
      <c r="AY26" s="44"/>
      <c r="AZ26" s="44"/>
      <c r="BA26" s="44"/>
      <c r="BC26" s="44"/>
      <c r="BD26" s="44"/>
      <c r="BE26" s="44"/>
    </row>
    <row r="27" spans="2:57" ht="15.75" customHeight="1" thickBot="1" x14ac:dyDescent="0.3">
      <c r="B27" s="62" t="s">
        <v>27</v>
      </c>
      <c r="C27" s="63">
        <f>SUM(C7:C26)</f>
        <v>40813</v>
      </c>
      <c r="D27" s="63">
        <f>SUM(D7:D26)</f>
        <v>1276</v>
      </c>
      <c r="E27" s="63">
        <f>SUM(E7:E26)</f>
        <v>2649</v>
      </c>
      <c r="F27" s="63">
        <f>SUM(F7:F26)</f>
        <v>7378</v>
      </c>
      <c r="H27" s="63">
        <f t="shared" ref="H27:N27" si="16">ROUNDUP(SUM(H7:H26),-1)</f>
        <v>790</v>
      </c>
      <c r="I27" s="63">
        <f t="shared" si="16"/>
        <v>1440</v>
      </c>
      <c r="J27" s="63">
        <f t="shared" si="16"/>
        <v>3050</v>
      </c>
      <c r="K27" s="63">
        <f t="shared" si="16"/>
        <v>0</v>
      </c>
      <c r="L27" s="63">
        <f t="shared" si="16"/>
        <v>460</v>
      </c>
      <c r="M27" s="63">
        <f t="shared" si="16"/>
        <v>810</v>
      </c>
      <c r="N27" s="63">
        <f t="shared" si="16"/>
        <v>1540</v>
      </c>
      <c r="O27" s="44"/>
      <c r="P27" s="63">
        <f>ROUNDUP(SUM(P7:P26),-1)</f>
        <v>4660</v>
      </c>
      <c r="Q27" s="63">
        <f>ROUNDUP(SUM(Q7:Q26),-1)</f>
        <v>4310</v>
      </c>
      <c r="R27" s="63">
        <f>ROUNDUP(SUM(R7:R26),-1)</f>
        <v>3580</v>
      </c>
      <c r="T27" s="63">
        <f>ROUNDUP(SUM(T7:T26),-1)</f>
        <v>5110</v>
      </c>
      <c r="U27" s="64">
        <f>AVERAGE(U7:U26)</f>
        <v>1.8219568228878471</v>
      </c>
      <c r="V27" s="44"/>
      <c r="W27" s="63">
        <f>ROUNDUP(SUM(W7:W26),-1)</f>
        <v>110</v>
      </c>
      <c r="X27" s="63">
        <f>ROUNDUP(SUM(X7:X26),-1)</f>
        <v>230</v>
      </c>
      <c r="Y27" s="63">
        <f>ROUNDUP(SUM(Y7:Y26),-1)</f>
        <v>880</v>
      </c>
      <c r="Z27" s="45"/>
      <c r="AA27" s="63">
        <f>ROUNDUP(SUM(AA7:AA26),-1)</f>
        <v>570</v>
      </c>
      <c r="AB27" s="63">
        <f>ROUNDUP(SUM(AB7:AB26),-1)</f>
        <v>1030</v>
      </c>
      <c r="AC27" s="63">
        <f>ROUNDUP(SUM(AC7:AC26),-1)</f>
        <v>2420</v>
      </c>
      <c r="AD27" s="44"/>
      <c r="AE27" s="64">
        <f>W27/H27</f>
        <v>0.13924050632911392</v>
      </c>
      <c r="AF27" s="64">
        <f>X27/I27</f>
        <v>0.15972222222222221</v>
      </c>
      <c r="AG27" s="64">
        <f>Y27/J27</f>
        <v>0.28852459016393445</v>
      </c>
      <c r="AH27" s="44"/>
      <c r="AI27" s="64">
        <f>L27/H27</f>
        <v>0.58227848101265822</v>
      </c>
      <c r="AJ27" s="64">
        <f>M27/I27</f>
        <v>0.5625</v>
      </c>
      <c r="AK27" s="64">
        <f>N27/J27</f>
        <v>0.5049180327868853</v>
      </c>
      <c r="AL27" s="44"/>
      <c r="AM27" s="64">
        <f>AA27/H27</f>
        <v>0.72151898734177211</v>
      </c>
      <c r="AN27" s="64">
        <f>AB27/I27</f>
        <v>0.71527777777777779</v>
      </c>
      <c r="AO27" s="64">
        <f>AC27/J27</f>
        <v>0.79344262295081969</v>
      </c>
      <c r="AQ27" s="63">
        <f>ROUNDUP(SUM(AQ7:AQ26),-1)</f>
        <v>5220</v>
      </c>
      <c r="AR27" s="63">
        <f>ROUNDUP(SUM(AR7:AR26),-1)</f>
        <v>5340</v>
      </c>
      <c r="AS27" s="63">
        <f>ROUNDUP(SUM(AS7:AS26),-1)</f>
        <v>5990</v>
      </c>
      <c r="AU27" s="63">
        <f>ROUNDUP(SUM(AU7:AU26),-2)</f>
        <v>188300</v>
      </c>
      <c r="AV27" s="63">
        <f>ROUNDUP(SUM(AV7:AV26),-2)</f>
        <v>355100</v>
      </c>
      <c r="AW27" s="63">
        <f>ROUNDUP(SUM(AW7:AW26),-2)</f>
        <v>794500</v>
      </c>
      <c r="AY27" s="63">
        <f>ROUNDUP(SUM(AY7:AY26),-2)</f>
        <v>10600</v>
      </c>
      <c r="AZ27" s="63">
        <f>ROUNDUP(SUM(AZ7:AZ26),-2)</f>
        <v>19900</v>
      </c>
      <c r="BA27" s="63">
        <f>ROUNDUP(SUM(BA7:BA26),-2)</f>
        <v>43300</v>
      </c>
      <c r="BC27" s="63">
        <f>ROUNDUP(SUM(BC7:BC26),-2)</f>
        <v>198900</v>
      </c>
      <c r="BD27" s="63">
        <f>ROUNDUP(SUM(BD7:BD26),-2)</f>
        <v>375000</v>
      </c>
      <c r="BE27" s="63">
        <f>ROUNDUP(SUM(BE7:BE26),-2)</f>
        <v>837800</v>
      </c>
    </row>
  </sheetData>
  <mergeCells count="19">
    <mergeCell ref="BC5:BE5"/>
    <mergeCell ref="AY5:BA5"/>
    <mergeCell ref="C5:C6"/>
    <mergeCell ref="D5:F5"/>
    <mergeCell ref="H5:J5"/>
    <mergeCell ref="L5:N5"/>
    <mergeCell ref="T5:T6"/>
    <mergeCell ref="AQ5:AS5"/>
    <mergeCell ref="AU5:AW5"/>
    <mergeCell ref="W5:Y5"/>
    <mergeCell ref="AA5:AC5"/>
    <mergeCell ref="AE5:AG5"/>
    <mergeCell ref="AI5:AK5"/>
    <mergeCell ref="AM5:AO5"/>
    <mergeCell ref="L4:N4"/>
    <mergeCell ref="P4:R4"/>
    <mergeCell ref="P5:R5"/>
    <mergeCell ref="T4:U4"/>
    <mergeCell ref="U5:U6"/>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9"/>
  <sheetViews>
    <sheetView workbookViewId="0"/>
  </sheetViews>
  <sheetFormatPr defaultRowHeight="15" x14ac:dyDescent="0.25"/>
  <cols>
    <col min="2" max="2" width="13.140625" customWidth="1"/>
    <col min="4" max="4" width="3.5703125" customWidth="1"/>
  </cols>
  <sheetData>
    <row r="1" spans="2:18" ht="28.5" customHeight="1" x14ac:dyDescent="0.25">
      <c r="B1" s="76" t="s">
        <v>71</v>
      </c>
    </row>
    <row r="2" spans="2:18" x14ac:dyDescent="0.25">
      <c r="B2" t="s">
        <v>72</v>
      </c>
      <c r="C2" t="s">
        <v>73</v>
      </c>
    </row>
    <row r="4" spans="2:18" ht="15.75" customHeight="1" thickBot="1" x14ac:dyDescent="0.3">
      <c r="E4" s="155" t="s">
        <v>5</v>
      </c>
      <c r="F4" s="143"/>
      <c r="G4" s="143"/>
      <c r="H4" s="143"/>
      <c r="J4" s="155" t="s">
        <v>6</v>
      </c>
      <c r="K4" s="143"/>
      <c r="L4" s="143"/>
      <c r="M4" s="143"/>
      <c r="O4" s="155" t="s">
        <v>74</v>
      </c>
      <c r="P4" s="143"/>
      <c r="Q4" s="143"/>
      <c r="R4" s="143"/>
    </row>
    <row r="5" spans="2:18" x14ac:dyDescent="0.25">
      <c r="B5" s="149" t="s">
        <v>14</v>
      </c>
      <c r="C5" s="142" t="s">
        <v>8</v>
      </c>
      <c r="D5" s="5"/>
      <c r="E5" s="46" t="s">
        <v>75</v>
      </c>
      <c r="F5" s="46" t="s">
        <v>76</v>
      </c>
      <c r="G5" s="46" t="s">
        <v>77</v>
      </c>
      <c r="H5" s="46" t="s">
        <v>78</v>
      </c>
      <c r="J5" s="46" t="s">
        <v>75</v>
      </c>
      <c r="K5" s="46" t="s">
        <v>76</v>
      </c>
      <c r="L5" s="46" t="s">
        <v>77</v>
      </c>
      <c r="M5" s="46" t="s">
        <v>78</v>
      </c>
      <c r="O5" s="46" t="s">
        <v>75</v>
      </c>
      <c r="P5" s="46" t="s">
        <v>76</v>
      </c>
      <c r="Q5" s="46" t="s">
        <v>77</v>
      </c>
      <c r="R5" s="46" t="s">
        <v>78</v>
      </c>
    </row>
    <row r="6" spans="2:18" ht="48.75" customHeight="1" thickBot="1" x14ac:dyDescent="0.3">
      <c r="B6" s="143"/>
      <c r="C6" s="143"/>
      <c r="D6" s="5"/>
      <c r="E6" s="10" t="s">
        <v>79</v>
      </c>
      <c r="F6" s="10" t="s">
        <v>80</v>
      </c>
      <c r="G6" s="10" t="s">
        <v>81</v>
      </c>
      <c r="H6" s="10" t="s">
        <v>82</v>
      </c>
      <c r="J6" s="10" t="s">
        <v>79</v>
      </c>
      <c r="K6" s="10" t="s">
        <v>80</v>
      </c>
      <c r="L6" s="10" t="s">
        <v>81</v>
      </c>
      <c r="M6" s="10" t="s">
        <v>82</v>
      </c>
      <c r="O6" s="10" t="s">
        <v>79</v>
      </c>
      <c r="P6" s="10" t="s">
        <v>80</v>
      </c>
      <c r="Q6" s="10" t="s">
        <v>81</v>
      </c>
      <c r="R6" s="10" t="s">
        <v>82</v>
      </c>
    </row>
    <row r="7" spans="2:18" x14ac:dyDescent="0.25">
      <c r="B7" s="2" t="s">
        <v>18</v>
      </c>
      <c r="C7" s="44">
        <v>2378.9460422000002</v>
      </c>
      <c r="D7" s="44"/>
      <c r="E7" s="44">
        <v>47.054183799999997</v>
      </c>
      <c r="F7" s="44">
        <v>11.6945139</v>
      </c>
      <c r="G7" s="44">
        <v>0.91230739999999999</v>
      </c>
      <c r="H7" s="44">
        <v>1.5734007000000001</v>
      </c>
      <c r="I7" s="44"/>
      <c r="J7" s="44">
        <v>15.3541343</v>
      </c>
      <c r="K7" s="44">
        <v>3.9566520000000009</v>
      </c>
      <c r="L7" s="44">
        <v>0.4006671</v>
      </c>
      <c r="M7" s="44">
        <v>0.73780590000000001</v>
      </c>
      <c r="O7" s="44">
        <f t="shared" ref="O7:O15" si="0">E7+J7</f>
        <v>62.408318099999995</v>
      </c>
      <c r="P7" s="44">
        <f t="shared" ref="P7:P15" si="1">F7+K7</f>
        <v>15.651165900000002</v>
      </c>
      <c r="Q7" s="44">
        <f t="shared" ref="Q7:Q15" si="2">G7+L7</f>
        <v>1.3129744999999999</v>
      </c>
      <c r="R7" s="44">
        <f t="shared" ref="R7:R15" si="3">H7+M7</f>
        <v>2.3112066000000002</v>
      </c>
    </row>
    <row r="8" spans="2:18" x14ac:dyDescent="0.25">
      <c r="B8" s="2" t="s">
        <v>19</v>
      </c>
      <c r="C8" s="44">
        <v>19786.7561174</v>
      </c>
      <c r="D8" s="44"/>
      <c r="E8" s="44">
        <v>315.6546495</v>
      </c>
      <c r="F8" s="44">
        <v>77.764960099999996</v>
      </c>
      <c r="G8" s="44">
        <v>6.7839634000000002</v>
      </c>
      <c r="H8" s="44">
        <v>12.1230882</v>
      </c>
      <c r="I8" s="44"/>
      <c r="J8" s="44">
        <v>72.821773199999996</v>
      </c>
      <c r="K8" s="44">
        <v>19.4386379</v>
      </c>
      <c r="L8" s="44">
        <v>2.4000227999999999</v>
      </c>
      <c r="M8" s="44">
        <v>4.5786374999999992</v>
      </c>
      <c r="O8" s="44">
        <f t="shared" si="0"/>
        <v>388.4764227</v>
      </c>
      <c r="P8" s="44">
        <f t="shared" si="1"/>
        <v>97.203598</v>
      </c>
      <c r="Q8" s="44">
        <f t="shared" si="2"/>
        <v>9.1839861999999997</v>
      </c>
      <c r="R8" s="44">
        <f t="shared" si="3"/>
        <v>16.701725699999997</v>
      </c>
    </row>
    <row r="9" spans="2:18" x14ac:dyDescent="0.25">
      <c r="B9" s="2" t="s">
        <v>20</v>
      </c>
      <c r="C9" s="44">
        <v>12772.555056499999</v>
      </c>
      <c r="D9" s="44"/>
      <c r="E9" s="44">
        <v>168.14812420000001</v>
      </c>
      <c r="F9" s="44">
        <v>41.127421099999999</v>
      </c>
      <c r="G9" s="44">
        <v>3.9362297000000002</v>
      </c>
      <c r="H9" s="44">
        <v>7.1860507000000009</v>
      </c>
      <c r="I9" s="44"/>
      <c r="J9" s="44">
        <v>52.896578599999998</v>
      </c>
      <c r="K9" s="44">
        <v>15.1399273</v>
      </c>
      <c r="L9" s="44">
        <v>2.1321957</v>
      </c>
      <c r="M9" s="44">
        <v>4.1375326000000001</v>
      </c>
      <c r="O9" s="44">
        <f t="shared" si="0"/>
        <v>221.04470280000001</v>
      </c>
      <c r="P9" s="44">
        <f t="shared" si="1"/>
        <v>56.267348400000003</v>
      </c>
      <c r="Q9" s="44">
        <f t="shared" si="2"/>
        <v>6.0684254000000006</v>
      </c>
      <c r="R9" s="44">
        <f t="shared" si="3"/>
        <v>11.323583300000001</v>
      </c>
    </row>
    <row r="10" spans="2:18" x14ac:dyDescent="0.25">
      <c r="B10" s="2" t="s">
        <v>21</v>
      </c>
      <c r="C10" s="44">
        <v>4816.4330392000002</v>
      </c>
      <c r="D10" s="44"/>
      <c r="E10" s="44">
        <v>87.881827399999992</v>
      </c>
      <c r="F10" s="44">
        <v>21.770296399999999</v>
      </c>
      <c r="G10" s="44">
        <v>1.5626118</v>
      </c>
      <c r="H10" s="44">
        <v>2.6375077</v>
      </c>
      <c r="I10" s="44"/>
      <c r="J10" s="44">
        <v>19.0330458</v>
      </c>
      <c r="K10" s="44">
        <v>4.5538068000000003</v>
      </c>
      <c r="L10" s="44">
        <v>0.32838859999999997</v>
      </c>
      <c r="M10" s="44">
        <v>0.55850980000000006</v>
      </c>
      <c r="O10" s="44">
        <f t="shared" si="0"/>
        <v>106.91487319999999</v>
      </c>
      <c r="P10" s="44">
        <f t="shared" si="1"/>
        <v>26.3241032</v>
      </c>
      <c r="Q10" s="44">
        <f t="shared" si="2"/>
        <v>1.8910004</v>
      </c>
      <c r="R10" s="44">
        <f t="shared" si="3"/>
        <v>3.1960175</v>
      </c>
    </row>
    <row r="11" spans="2:18" x14ac:dyDescent="0.25">
      <c r="B11" s="2" t="s">
        <v>22</v>
      </c>
      <c r="C11" s="44">
        <v>785.09443199999998</v>
      </c>
      <c r="D11" s="44"/>
      <c r="E11" s="44">
        <v>3.8359326999999999</v>
      </c>
      <c r="F11" s="44">
        <v>1.0236879000000001</v>
      </c>
      <c r="G11" s="44">
        <v>0.1184472</v>
      </c>
      <c r="H11" s="44">
        <v>0.2239563</v>
      </c>
      <c r="I11" s="44"/>
      <c r="J11" s="44">
        <v>6.3225343000000001</v>
      </c>
      <c r="K11" s="44">
        <v>1.8906474</v>
      </c>
      <c r="L11" s="44">
        <v>0.28029219999999999</v>
      </c>
      <c r="M11" s="44">
        <v>0.54438600000000004</v>
      </c>
      <c r="O11" s="44">
        <f t="shared" si="0"/>
        <v>10.158467</v>
      </c>
      <c r="P11" s="44">
        <f t="shared" si="1"/>
        <v>2.9143353000000003</v>
      </c>
      <c r="Q11" s="44">
        <f t="shared" si="2"/>
        <v>0.39873939999999997</v>
      </c>
      <c r="R11" s="44">
        <f t="shared" si="3"/>
        <v>0.76834230000000003</v>
      </c>
    </row>
    <row r="12" spans="2:18" x14ac:dyDescent="0.25">
      <c r="B12" s="2" t="s">
        <v>23</v>
      </c>
      <c r="C12" s="44">
        <v>425.04</v>
      </c>
      <c r="D12" s="44"/>
      <c r="E12" s="44">
        <v>0</v>
      </c>
      <c r="F12" s="44">
        <v>0</v>
      </c>
      <c r="G12" s="44">
        <v>0</v>
      </c>
      <c r="H12" s="44">
        <v>0</v>
      </c>
      <c r="I12" s="44"/>
      <c r="J12" s="44">
        <v>0</v>
      </c>
      <c r="K12" s="44">
        <v>0</v>
      </c>
      <c r="L12" s="44">
        <v>0</v>
      </c>
      <c r="M12" s="44">
        <v>0</v>
      </c>
      <c r="O12" s="44">
        <f t="shared" si="0"/>
        <v>0</v>
      </c>
      <c r="P12" s="44">
        <f t="shared" si="1"/>
        <v>0</v>
      </c>
      <c r="Q12" s="44">
        <f t="shared" si="2"/>
        <v>0</v>
      </c>
      <c r="R12" s="44">
        <f t="shared" si="3"/>
        <v>0</v>
      </c>
    </row>
    <row r="13" spans="2:18" x14ac:dyDescent="0.25">
      <c r="B13" s="2" t="s">
        <v>24</v>
      </c>
      <c r="C13" s="44">
        <v>662.74842099999989</v>
      </c>
      <c r="D13" s="44"/>
      <c r="E13" s="44">
        <v>3.0126199999999999E-2</v>
      </c>
      <c r="F13" s="44">
        <v>6.3616000000000002E-3</v>
      </c>
      <c r="G13" s="44">
        <v>3.5149999999999998E-4</v>
      </c>
      <c r="H13" s="44">
        <v>5.5829999999999996E-4</v>
      </c>
      <c r="I13" s="44"/>
      <c r="J13" s="44">
        <v>0</v>
      </c>
      <c r="K13" s="44">
        <v>0</v>
      </c>
      <c r="L13" s="44">
        <v>0</v>
      </c>
      <c r="M13" s="44">
        <v>0</v>
      </c>
      <c r="O13" s="44">
        <f t="shared" si="0"/>
        <v>3.0126199999999999E-2</v>
      </c>
      <c r="P13" s="44">
        <f t="shared" si="1"/>
        <v>6.3616000000000002E-3</v>
      </c>
      <c r="Q13" s="44">
        <f t="shared" si="2"/>
        <v>3.5149999999999998E-4</v>
      </c>
      <c r="R13" s="44">
        <f t="shared" si="3"/>
        <v>5.5829999999999996E-4</v>
      </c>
    </row>
    <row r="14" spans="2:18" x14ac:dyDescent="0.25">
      <c r="B14" s="2" t="s">
        <v>25</v>
      </c>
      <c r="C14" s="44">
        <v>6866.9452080999999</v>
      </c>
      <c r="D14" s="44"/>
      <c r="E14" s="44">
        <v>81.524785899999998</v>
      </c>
      <c r="F14" s="44">
        <v>20.214250499999999</v>
      </c>
      <c r="G14" s="44">
        <v>1.6170819000000001</v>
      </c>
      <c r="H14" s="44">
        <v>2.8176212</v>
      </c>
      <c r="I14" s="44"/>
      <c r="J14" s="44">
        <v>82.996687500000007</v>
      </c>
      <c r="K14" s="44">
        <v>23.310544199999999</v>
      </c>
      <c r="L14" s="44">
        <v>3.0391835999999999</v>
      </c>
      <c r="M14" s="44">
        <v>5.8136480000000006</v>
      </c>
      <c r="O14" s="44">
        <f t="shared" si="0"/>
        <v>164.52147339999999</v>
      </c>
      <c r="P14" s="44">
        <f t="shared" si="1"/>
        <v>43.524794700000001</v>
      </c>
      <c r="Q14" s="44">
        <f t="shared" si="2"/>
        <v>4.6562654999999999</v>
      </c>
      <c r="R14" s="44">
        <f t="shared" si="3"/>
        <v>8.6312692000000002</v>
      </c>
    </row>
    <row r="15" spans="2:18" x14ac:dyDescent="0.25">
      <c r="B15" s="11" t="s">
        <v>26</v>
      </c>
      <c r="C15" s="44">
        <v>37489.977871399999</v>
      </c>
      <c r="D15" s="44"/>
      <c r="E15" s="44">
        <v>406.56448990000001</v>
      </c>
      <c r="F15" s="44">
        <v>92.830653899999987</v>
      </c>
      <c r="G15" s="44">
        <v>6.2416229000000003</v>
      </c>
      <c r="H15" s="44">
        <v>10.462205000000001</v>
      </c>
      <c r="I15" s="44"/>
      <c r="J15" s="44">
        <v>113.4306891</v>
      </c>
      <c r="K15" s="44">
        <v>26.082238799999999</v>
      </c>
      <c r="L15" s="44">
        <v>2.2268214999999998</v>
      </c>
      <c r="M15" s="44">
        <v>3.9932072999999999</v>
      </c>
      <c r="O15" s="44">
        <f t="shared" si="0"/>
        <v>519.99517900000001</v>
      </c>
      <c r="P15" s="44">
        <f t="shared" si="1"/>
        <v>118.91289269999999</v>
      </c>
      <c r="Q15" s="44">
        <f t="shared" si="2"/>
        <v>8.4684443999999992</v>
      </c>
      <c r="R15" s="44">
        <f t="shared" si="3"/>
        <v>14.455412300000001</v>
      </c>
    </row>
    <row r="16" spans="2:18" x14ac:dyDescent="0.25">
      <c r="B16" s="11"/>
      <c r="C16" s="44"/>
      <c r="D16" s="44"/>
      <c r="E16" s="44"/>
      <c r="F16" s="44"/>
      <c r="G16" s="44"/>
      <c r="H16" s="44"/>
      <c r="I16" s="44"/>
      <c r="J16" s="44"/>
      <c r="K16" s="44"/>
      <c r="L16" s="44"/>
      <c r="M16" s="44"/>
      <c r="O16" s="44"/>
      <c r="P16" s="44"/>
      <c r="Q16" s="44"/>
      <c r="R16" s="44"/>
    </row>
    <row r="17" spans="2:18" x14ac:dyDescent="0.25">
      <c r="B17" s="11"/>
      <c r="C17" s="44"/>
      <c r="D17" s="44"/>
      <c r="E17" s="44"/>
      <c r="F17" s="44"/>
      <c r="G17" s="44"/>
      <c r="H17" s="44"/>
      <c r="I17" s="44"/>
      <c r="J17" s="44"/>
      <c r="K17" s="44"/>
      <c r="L17" s="44"/>
      <c r="M17" s="44"/>
      <c r="O17" s="44"/>
      <c r="P17" s="44"/>
      <c r="Q17" s="44"/>
      <c r="R17" s="44"/>
    </row>
    <row r="18" spans="2:18" x14ac:dyDescent="0.25">
      <c r="B18" s="11"/>
      <c r="C18" s="44"/>
      <c r="D18" s="44"/>
      <c r="E18" s="44"/>
      <c r="F18" s="44"/>
      <c r="G18" s="44"/>
      <c r="H18" s="44"/>
      <c r="I18" s="44"/>
      <c r="J18" s="44"/>
      <c r="K18" s="44"/>
      <c r="L18" s="44"/>
      <c r="M18" s="44"/>
      <c r="O18" s="44"/>
      <c r="P18" s="44"/>
      <c r="Q18" s="44"/>
      <c r="R18" s="44"/>
    </row>
    <row r="19" spans="2:18" x14ac:dyDescent="0.25">
      <c r="B19" s="11"/>
      <c r="C19" s="44"/>
      <c r="D19" s="44"/>
      <c r="E19" s="44"/>
      <c r="F19" s="44"/>
      <c r="G19" s="44"/>
      <c r="H19" s="44"/>
      <c r="I19" s="44"/>
      <c r="J19" s="44"/>
      <c r="K19" s="44"/>
      <c r="L19" s="44"/>
      <c r="M19" s="44"/>
      <c r="O19" s="44"/>
      <c r="P19" s="44"/>
      <c r="Q19" s="44"/>
      <c r="R19" s="44"/>
    </row>
    <row r="20" spans="2:18" x14ac:dyDescent="0.25">
      <c r="B20" s="11"/>
      <c r="C20" s="44"/>
      <c r="D20" s="44"/>
      <c r="E20" s="44"/>
      <c r="F20" s="44"/>
      <c r="G20" s="44"/>
      <c r="H20" s="44"/>
      <c r="I20" s="44"/>
      <c r="J20" s="44"/>
      <c r="K20" s="44"/>
      <c r="L20" s="44"/>
      <c r="M20" s="44"/>
      <c r="O20" s="44"/>
      <c r="P20" s="44"/>
      <c r="Q20" s="44"/>
      <c r="R20" s="44"/>
    </row>
    <row r="21" spans="2:18" x14ac:dyDescent="0.25">
      <c r="B21" s="11"/>
      <c r="C21" s="44"/>
      <c r="D21" s="44"/>
      <c r="E21" s="44"/>
      <c r="F21" s="44"/>
      <c r="G21" s="44"/>
      <c r="H21" s="44"/>
      <c r="I21" s="44"/>
      <c r="J21" s="44"/>
      <c r="K21" s="44"/>
      <c r="L21" s="44"/>
      <c r="M21" s="44"/>
      <c r="O21" s="44"/>
      <c r="P21" s="44"/>
      <c r="Q21" s="44"/>
      <c r="R21" s="44"/>
    </row>
    <row r="22" spans="2:18" x14ac:dyDescent="0.25">
      <c r="B22" s="11"/>
      <c r="C22" s="44"/>
      <c r="D22" s="44"/>
      <c r="E22" s="44"/>
      <c r="F22" s="44"/>
      <c r="G22" s="44"/>
      <c r="H22" s="44"/>
      <c r="I22" s="44"/>
      <c r="J22" s="44"/>
      <c r="K22" s="44"/>
      <c r="L22" s="44"/>
      <c r="M22" s="44"/>
      <c r="O22" s="44"/>
      <c r="P22" s="44"/>
      <c r="Q22" s="44"/>
      <c r="R22" s="44"/>
    </row>
    <row r="23" spans="2:18" x14ac:dyDescent="0.25">
      <c r="B23" s="11"/>
      <c r="C23" s="44"/>
      <c r="D23" s="44"/>
      <c r="E23" s="44"/>
      <c r="F23" s="44"/>
      <c r="G23" s="44"/>
      <c r="H23" s="44"/>
      <c r="I23" s="44"/>
      <c r="J23" s="44"/>
      <c r="K23" s="44"/>
      <c r="L23" s="44"/>
      <c r="M23" s="44"/>
      <c r="O23" s="44"/>
      <c r="P23" s="44"/>
      <c r="Q23" s="44"/>
      <c r="R23" s="44"/>
    </row>
    <row r="24" spans="2:18" x14ac:dyDescent="0.25">
      <c r="B24" s="11"/>
      <c r="C24" s="44"/>
      <c r="D24" s="44"/>
      <c r="E24" s="44"/>
      <c r="F24" s="44"/>
      <c r="G24" s="44"/>
      <c r="H24" s="44"/>
      <c r="I24" s="44"/>
      <c r="J24" s="44"/>
      <c r="K24" s="44"/>
      <c r="L24" s="44"/>
      <c r="M24" s="44"/>
      <c r="O24" s="44"/>
      <c r="P24" s="44"/>
      <c r="Q24" s="44"/>
      <c r="R24" s="44"/>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27</v>
      </c>
      <c r="C27" s="57">
        <f>SUM(C7:C26)</f>
        <v>85984.496187799989</v>
      </c>
      <c r="E27" s="57">
        <f>SUM(E7:E26)</f>
        <v>1110.6941196</v>
      </c>
      <c r="F27" s="57">
        <f>SUM(F7:F26)</f>
        <v>266.43214539999997</v>
      </c>
      <c r="G27" s="57">
        <f>SUM(G7:G26)</f>
        <v>21.172615800000003</v>
      </c>
      <c r="H27" s="57">
        <f>SUM(H7:H26)</f>
        <v>37.02438810000001</v>
      </c>
      <c r="J27" s="57">
        <f>SUM(J7:J26)</f>
        <v>362.85544279999999</v>
      </c>
      <c r="K27" s="57">
        <f>SUM(K7:K26)</f>
        <v>94.372454400000009</v>
      </c>
      <c r="L27" s="57">
        <f>SUM(L7:L26)</f>
        <v>10.8075715</v>
      </c>
      <c r="M27" s="57">
        <f>SUM(M7:M26)</f>
        <v>20.363727099999998</v>
      </c>
      <c r="O27" s="57">
        <f>SUM(O7:O26)</f>
        <v>1473.5495624</v>
      </c>
      <c r="P27" s="57">
        <f>SUM(P7:P26)</f>
        <v>360.80459980000001</v>
      </c>
      <c r="Q27" s="57">
        <f>SUM(Q7:Q26)</f>
        <v>31.980187299999997</v>
      </c>
      <c r="R27" s="57">
        <f>SUM(R7:R26)</f>
        <v>57.388115199999994</v>
      </c>
    </row>
    <row r="29" spans="2:18" x14ac:dyDescent="0.25">
      <c r="P29" s="44"/>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83</v>
      </c>
      <c r="C2" t="s">
        <v>84</v>
      </c>
    </row>
    <row r="4" spans="2:25" ht="15.75" customHeight="1" thickBot="1" x14ac:dyDescent="0.3">
      <c r="K4" s="162" t="s">
        <v>85</v>
      </c>
      <c r="L4" s="143"/>
      <c r="M4" s="143"/>
      <c r="N4" s="143"/>
      <c r="O4" s="143"/>
      <c r="P4" s="143"/>
      <c r="Q4" s="143"/>
    </row>
    <row r="5" spans="2:25" ht="36" customHeight="1" thickBot="1" x14ac:dyDescent="0.3">
      <c r="B5" s="52"/>
      <c r="C5" s="142" t="s">
        <v>86</v>
      </c>
      <c r="D5" s="137"/>
      <c r="E5" s="137"/>
      <c r="F5" s="46"/>
      <c r="G5" s="142" t="s">
        <v>87</v>
      </c>
      <c r="H5" s="137"/>
      <c r="I5" s="137"/>
      <c r="J5" s="46"/>
      <c r="K5" s="142" t="s">
        <v>88</v>
      </c>
      <c r="L5" s="137"/>
      <c r="M5" s="137"/>
      <c r="N5" s="46"/>
      <c r="O5" s="142" t="s">
        <v>89</v>
      </c>
      <c r="P5" s="137"/>
      <c r="Q5" s="137"/>
      <c r="R5" s="46"/>
      <c r="S5" s="142" t="s">
        <v>90</v>
      </c>
      <c r="T5" s="137"/>
      <c r="U5" s="137"/>
      <c r="V5" s="46"/>
      <c r="W5" s="142" t="s">
        <v>91</v>
      </c>
      <c r="X5" s="137"/>
      <c r="Y5" s="137"/>
    </row>
    <row r="6" spans="2:25" ht="15.75" customHeight="1" thickBot="1" x14ac:dyDescent="0.3">
      <c r="B6" s="53" t="s">
        <v>92</v>
      </c>
      <c r="C6" s="47" t="s">
        <v>68</v>
      </c>
      <c r="D6" s="47" t="s">
        <v>69</v>
      </c>
      <c r="E6" s="47" t="s">
        <v>70</v>
      </c>
      <c r="F6" s="47"/>
      <c r="G6" s="47" t="s">
        <v>68</v>
      </c>
      <c r="H6" s="47" t="s">
        <v>69</v>
      </c>
      <c r="I6" s="47" t="s">
        <v>70</v>
      </c>
      <c r="J6" s="47"/>
      <c r="K6" s="47" t="s">
        <v>68</v>
      </c>
      <c r="L6" s="47" t="s">
        <v>69</v>
      </c>
      <c r="M6" s="47" t="s">
        <v>70</v>
      </c>
      <c r="N6" s="47"/>
      <c r="O6" s="47" t="s">
        <v>68</v>
      </c>
      <c r="P6" s="47" t="s">
        <v>69</v>
      </c>
      <c r="Q6" s="47" t="s">
        <v>70</v>
      </c>
      <c r="R6" s="47"/>
      <c r="S6" s="47" t="s">
        <v>68</v>
      </c>
      <c r="T6" s="47" t="s">
        <v>69</v>
      </c>
      <c r="U6" s="47" t="s">
        <v>70</v>
      </c>
      <c r="V6" s="47"/>
      <c r="W6" s="47" t="s">
        <v>68</v>
      </c>
      <c r="X6" s="47" t="s">
        <v>69</v>
      </c>
      <c r="Y6" s="47" t="s">
        <v>70</v>
      </c>
    </row>
    <row r="7" spans="2:25" x14ac:dyDescent="0.25">
      <c r="B7" s="2" t="s">
        <v>18</v>
      </c>
      <c r="C7" s="44">
        <v>0</v>
      </c>
      <c r="D7" s="44">
        <v>2.7532011999999999</v>
      </c>
      <c r="E7" s="44">
        <v>89.4429205</v>
      </c>
      <c r="F7" s="44"/>
      <c r="G7" s="44">
        <v>0</v>
      </c>
      <c r="H7" s="44">
        <v>7.9133219999999991</v>
      </c>
      <c r="I7" s="44">
        <v>32.730879399999999</v>
      </c>
      <c r="J7" s="44"/>
      <c r="K7" s="44">
        <v>0</v>
      </c>
      <c r="L7" s="44">
        <v>0</v>
      </c>
      <c r="M7" s="44">
        <v>0</v>
      </c>
      <c r="N7" s="44"/>
      <c r="O7" s="44">
        <v>0</v>
      </c>
      <c r="P7" s="44">
        <v>0</v>
      </c>
      <c r="Q7" s="44">
        <v>0</v>
      </c>
      <c r="S7" s="45" t="str">
        <f t="shared" ref="S7:S15" si="0">IFERROR(K7/C7, "NaN")</f>
        <v>NaN</v>
      </c>
      <c r="T7" s="45">
        <f t="shared" ref="T7:T15" si="1">IFERROR(L7/D7, "NaN")</f>
        <v>0</v>
      </c>
      <c r="U7" s="45">
        <f t="shared" ref="U7:U15" si="2">IFERROR(M7/E7, "NaN")</f>
        <v>0</v>
      </c>
      <c r="V7" s="45"/>
      <c r="W7" s="45" t="str">
        <f t="shared" ref="W7:W15" si="3">IFERROR(O7/G7, "NaN")</f>
        <v>NaN</v>
      </c>
      <c r="X7" s="45">
        <f t="shared" ref="X7:X15" si="4">IFERROR(P7/H7, "NaN")</f>
        <v>0</v>
      </c>
      <c r="Y7" s="45">
        <f t="shared" ref="Y7:Y15" si="5">IFERROR(Q7/I7, "NaN")</f>
        <v>0</v>
      </c>
    </row>
    <row r="8" spans="2:25" x14ac:dyDescent="0.25">
      <c r="B8" s="2" t="s">
        <v>19</v>
      </c>
      <c r="C8" s="44">
        <v>393.77131259999999</v>
      </c>
      <c r="D8" s="44">
        <v>953.9494115</v>
      </c>
      <c r="E8" s="44">
        <v>2461.9724538</v>
      </c>
      <c r="F8" s="44"/>
      <c r="G8" s="44">
        <v>475.83880249999987</v>
      </c>
      <c r="H8" s="44">
        <v>967.59899680000001</v>
      </c>
      <c r="I8" s="44">
        <v>1601.0207915000001</v>
      </c>
      <c r="J8" s="44"/>
      <c r="K8" s="44">
        <v>0</v>
      </c>
      <c r="L8" s="44">
        <v>0</v>
      </c>
      <c r="M8" s="44">
        <v>7</v>
      </c>
      <c r="N8" s="44"/>
      <c r="O8" s="44">
        <v>0</v>
      </c>
      <c r="P8" s="44">
        <v>0</v>
      </c>
      <c r="Q8" s="44">
        <v>2</v>
      </c>
      <c r="S8" s="45">
        <f t="shared" si="0"/>
        <v>0</v>
      </c>
      <c r="T8" s="45">
        <f t="shared" si="1"/>
        <v>0</v>
      </c>
      <c r="U8" s="45">
        <f t="shared" si="2"/>
        <v>2.843248708650519E-3</v>
      </c>
      <c r="V8" s="45"/>
      <c r="W8" s="45">
        <f t="shared" si="3"/>
        <v>0</v>
      </c>
      <c r="X8" s="45">
        <f t="shared" si="4"/>
        <v>0</v>
      </c>
      <c r="Y8" s="45">
        <f t="shared" si="5"/>
        <v>1.2492030151127491E-3</v>
      </c>
    </row>
    <row r="9" spans="2:25" x14ac:dyDescent="0.25">
      <c r="B9" s="2" t="s">
        <v>20</v>
      </c>
      <c r="C9" s="44">
        <v>88.616838299999984</v>
      </c>
      <c r="D9" s="44">
        <v>625.21694380000008</v>
      </c>
      <c r="E9" s="44">
        <v>1485.1229633999999</v>
      </c>
      <c r="F9" s="44"/>
      <c r="G9" s="44">
        <v>164.4499969</v>
      </c>
      <c r="H9" s="44">
        <v>207.23695369999999</v>
      </c>
      <c r="I9" s="44">
        <v>965.78497149999998</v>
      </c>
      <c r="J9" s="44"/>
      <c r="K9" s="44">
        <v>0</v>
      </c>
      <c r="L9" s="44">
        <v>0</v>
      </c>
      <c r="M9" s="44">
        <v>0</v>
      </c>
      <c r="N9" s="44"/>
      <c r="O9" s="44">
        <v>0</v>
      </c>
      <c r="P9" s="44">
        <v>0</v>
      </c>
      <c r="Q9" s="44">
        <v>0</v>
      </c>
      <c r="S9" s="45">
        <f t="shared" si="0"/>
        <v>0</v>
      </c>
      <c r="T9" s="45">
        <f t="shared" si="1"/>
        <v>0</v>
      </c>
      <c r="U9" s="45">
        <f t="shared" si="2"/>
        <v>0</v>
      </c>
      <c r="V9" s="45"/>
      <c r="W9" s="45">
        <f t="shared" si="3"/>
        <v>0</v>
      </c>
      <c r="X9" s="45">
        <f t="shared" si="4"/>
        <v>0</v>
      </c>
      <c r="Y9" s="45">
        <f t="shared" si="5"/>
        <v>0</v>
      </c>
    </row>
    <row r="10" spans="2:25" x14ac:dyDescent="0.25">
      <c r="B10" s="2" t="s">
        <v>21</v>
      </c>
      <c r="C10" s="44">
        <v>132.64854070000001</v>
      </c>
      <c r="D10" s="44">
        <v>416.4561781000001</v>
      </c>
      <c r="E10" s="44">
        <v>2081.599329000001</v>
      </c>
      <c r="F10" s="44"/>
      <c r="G10" s="44">
        <v>734.70394120000003</v>
      </c>
      <c r="H10" s="44">
        <v>891.12725509999984</v>
      </c>
      <c r="I10" s="44">
        <v>1754.7149466999999</v>
      </c>
      <c r="J10" s="44"/>
      <c r="K10" s="44">
        <v>1</v>
      </c>
      <c r="L10" s="44">
        <v>3</v>
      </c>
      <c r="M10" s="44">
        <v>583</v>
      </c>
      <c r="N10" s="44"/>
      <c r="O10" s="44">
        <v>7</v>
      </c>
      <c r="P10" s="44">
        <v>9</v>
      </c>
      <c r="Q10" s="44">
        <v>369</v>
      </c>
      <c r="S10" s="45">
        <f t="shared" si="0"/>
        <v>7.5387184414008402E-3</v>
      </c>
      <c r="T10" s="45">
        <f t="shared" si="1"/>
        <v>7.2036390807957602E-3</v>
      </c>
      <c r="U10" s="45">
        <f t="shared" si="2"/>
        <v>0.28007311103432803</v>
      </c>
      <c r="V10" s="45"/>
      <c r="W10" s="45">
        <f t="shared" si="3"/>
        <v>9.5276472705003099E-3</v>
      </c>
      <c r="X10" s="45">
        <f t="shared" si="4"/>
        <v>1.0099567652646921E-2</v>
      </c>
      <c r="Y10" s="45">
        <f t="shared" si="5"/>
        <v>0.21029056639311067</v>
      </c>
    </row>
    <row r="11" spans="2:25" x14ac:dyDescent="0.25">
      <c r="B11" s="2" t="s">
        <v>22</v>
      </c>
      <c r="C11" s="44">
        <v>55.833030000000008</v>
      </c>
      <c r="D11" s="44">
        <v>56.9724796</v>
      </c>
      <c r="E11" s="44">
        <v>90.016517100000016</v>
      </c>
      <c r="F11" s="44"/>
      <c r="G11" s="44">
        <v>509.05260670000001</v>
      </c>
      <c r="H11" s="44">
        <v>510.02319490000002</v>
      </c>
      <c r="I11" s="44">
        <v>530.13537989999998</v>
      </c>
      <c r="J11" s="44"/>
      <c r="K11" s="44">
        <v>6</v>
      </c>
      <c r="L11" s="44">
        <v>10</v>
      </c>
      <c r="M11" s="44">
        <v>25</v>
      </c>
      <c r="N11" s="44"/>
      <c r="O11" s="44">
        <v>61</v>
      </c>
      <c r="P11" s="44">
        <v>93</v>
      </c>
      <c r="Q11" s="44">
        <v>225</v>
      </c>
      <c r="S11" s="45">
        <f t="shared" si="0"/>
        <v>0.10746327039746902</v>
      </c>
      <c r="T11" s="45">
        <f t="shared" si="1"/>
        <v>0.17552334162404964</v>
      </c>
      <c r="U11" s="45">
        <f t="shared" si="2"/>
        <v>0.27772680842813896</v>
      </c>
      <c r="V11" s="45"/>
      <c r="W11" s="45">
        <f t="shared" si="3"/>
        <v>0.11983044423530304</v>
      </c>
      <c r="X11" s="45">
        <f t="shared" si="4"/>
        <v>0.18234464810612086</v>
      </c>
      <c r="Y11" s="45">
        <f t="shared" si="5"/>
        <v>0.42441989071252328</v>
      </c>
    </row>
    <row r="12" spans="2:25" x14ac:dyDescent="0.25">
      <c r="B12" s="2" t="s">
        <v>23</v>
      </c>
      <c r="C12" s="44">
        <v>0</v>
      </c>
      <c r="D12" s="44">
        <v>0</v>
      </c>
      <c r="E12" s="44">
        <v>0</v>
      </c>
      <c r="F12" s="44"/>
      <c r="G12" s="44">
        <v>425.04</v>
      </c>
      <c r="H12" s="44">
        <v>425.04</v>
      </c>
      <c r="I12" s="44">
        <v>425.04</v>
      </c>
      <c r="J12" s="44"/>
      <c r="K12" s="44">
        <v>0</v>
      </c>
      <c r="L12" s="44">
        <v>0</v>
      </c>
      <c r="M12" s="44">
        <v>0</v>
      </c>
      <c r="N12" s="44"/>
      <c r="O12" s="44">
        <v>23</v>
      </c>
      <c r="P12" s="44">
        <v>74</v>
      </c>
      <c r="Q12" s="44">
        <v>306</v>
      </c>
      <c r="S12" s="45" t="str">
        <f t="shared" si="0"/>
        <v>NaN</v>
      </c>
      <c r="T12" s="45" t="str">
        <f t="shared" si="1"/>
        <v>NaN</v>
      </c>
      <c r="U12" s="45" t="str">
        <f t="shared" si="2"/>
        <v>NaN</v>
      </c>
      <c r="V12" s="45"/>
      <c r="W12" s="45">
        <f t="shared" si="3"/>
        <v>5.4112554112554112E-2</v>
      </c>
      <c r="X12" s="45">
        <f t="shared" si="4"/>
        <v>0.17410126105778279</v>
      </c>
      <c r="Y12" s="45">
        <f t="shared" si="5"/>
        <v>0.71993224167137204</v>
      </c>
    </row>
    <row r="13" spans="2:25" x14ac:dyDescent="0.25">
      <c r="B13" s="2" t="s">
        <v>24</v>
      </c>
      <c r="C13" s="44">
        <v>2.6484209999999999</v>
      </c>
      <c r="D13" s="44">
        <v>2.6484209999999999</v>
      </c>
      <c r="E13" s="44">
        <v>2.6484209999999999</v>
      </c>
      <c r="F13" s="44"/>
      <c r="G13" s="44">
        <v>280.14</v>
      </c>
      <c r="H13" s="44">
        <v>660.09999999999991</v>
      </c>
      <c r="I13" s="44">
        <v>660.09999999999991</v>
      </c>
      <c r="J13" s="44"/>
      <c r="K13" s="44">
        <v>0</v>
      </c>
      <c r="L13" s="44">
        <v>2</v>
      </c>
      <c r="M13" s="44">
        <v>3</v>
      </c>
      <c r="N13" s="44"/>
      <c r="O13" s="44">
        <v>28</v>
      </c>
      <c r="P13" s="44">
        <v>68</v>
      </c>
      <c r="Q13" s="44">
        <v>129</v>
      </c>
      <c r="S13" s="45">
        <f t="shared" si="0"/>
        <v>0</v>
      </c>
      <c r="T13" s="45">
        <f t="shared" si="1"/>
        <v>0.75516694664481221</v>
      </c>
      <c r="U13" s="45">
        <f t="shared" si="2"/>
        <v>1.1327504199672183</v>
      </c>
      <c r="V13" s="45"/>
      <c r="W13" s="45">
        <f t="shared" si="3"/>
        <v>9.9950024987506256E-2</v>
      </c>
      <c r="X13" s="45">
        <f t="shared" si="4"/>
        <v>0.10301469474322074</v>
      </c>
      <c r="Y13" s="45">
        <f t="shared" si="5"/>
        <v>0.19542493561581581</v>
      </c>
    </row>
    <row r="14" spans="2:25" x14ac:dyDescent="0.25">
      <c r="B14" s="2" t="s">
        <v>25</v>
      </c>
      <c r="C14" s="44">
        <v>304.66854660000001</v>
      </c>
      <c r="D14" s="44">
        <v>466.6252897</v>
      </c>
      <c r="E14" s="44">
        <v>2285.5368432999999</v>
      </c>
      <c r="F14" s="44"/>
      <c r="G14" s="44">
        <v>277.18443289999999</v>
      </c>
      <c r="H14" s="44">
        <v>722.46863440000004</v>
      </c>
      <c r="I14" s="44">
        <v>2601.373665300001</v>
      </c>
      <c r="J14" s="44"/>
      <c r="K14" s="44">
        <v>65</v>
      </c>
      <c r="L14" s="44">
        <v>290</v>
      </c>
      <c r="M14" s="44">
        <v>1307</v>
      </c>
      <c r="N14" s="44"/>
      <c r="O14" s="44">
        <v>69</v>
      </c>
      <c r="P14" s="44">
        <v>237</v>
      </c>
      <c r="Q14" s="44">
        <v>1477</v>
      </c>
      <c r="S14" s="45">
        <f t="shared" si="0"/>
        <v>0.21334660477879472</v>
      </c>
      <c r="T14" s="45">
        <f t="shared" si="1"/>
        <v>0.62148367523424441</v>
      </c>
      <c r="U14" s="45">
        <f t="shared" si="2"/>
        <v>0.57185689385469385</v>
      </c>
      <c r="V14" s="45"/>
      <c r="W14" s="45">
        <f t="shared" si="3"/>
        <v>0.2489317285177165</v>
      </c>
      <c r="X14" s="45">
        <f t="shared" si="4"/>
        <v>0.32804192281208877</v>
      </c>
      <c r="Y14" s="45">
        <f t="shared" si="5"/>
        <v>0.56777694788790223</v>
      </c>
    </row>
    <row r="15" spans="2:25" x14ac:dyDescent="0.25">
      <c r="B15" s="11" t="s">
        <v>26</v>
      </c>
      <c r="C15" s="44">
        <v>294.08801549999998</v>
      </c>
      <c r="D15" s="44">
        <v>838.12881019999998</v>
      </c>
      <c r="E15" s="44">
        <v>1869.4533206999999</v>
      </c>
      <c r="F15" s="44"/>
      <c r="G15" s="44">
        <v>637.63946809999993</v>
      </c>
      <c r="H15" s="44">
        <v>1033.9572728000001</v>
      </c>
      <c r="I15" s="44">
        <v>1856.9482545999999</v>
      </c>
      <c r="J15" s="44"/>
      <c r="K15" s="44">
        <v>32</v>
      </c>
      <c r="L15" s="44">
        <v>114</v>
      </c>
      <c r="M15" s="44">
        <v>564</v>
      </c>
      <c r="N15" s="44"/>
      <c r="O15" s="44">
        <v>58</v>
      </c>
      <c r="P15" s="44">
        <v>214</v>
      </c>
      <c r="Q15" s="44">
        <v>742</v>
      </c>
      <c r="S15" s="45">
        <f t="shared" si="0"/>
        <v>0.10881096241067328</v>
      </c>
      <c r="T15" s="45">
        <f t="shared" si="1"/>
        <v>0.13601727874358185</v>
      </c>
      <c r="U15" s="45">
        <f t="shared" si="2"/>
        <v>0.30169247541779504</v>
      </c>
      <c r="V15" s="45"/>
      <c r="W15" s="45">
        <f t="shared" si="3"/>
        <v>9.0960492412467731E-2</v>
      </c>
      <c r="X15" s="45">
        <f t="shared" si="4"/>
        <v>0.20697180205568741</v>
      </c>
      <c r="Y15" s="45">
        <f t="shared" si="5"/>
        <v>0.39958033195697862</v>
      </c>
    </row>
    <row r="16" spans="2:25" x14ac:dyDescent="0.25">
      <c r="B16" s="11"/>
      <c r="C16" s="44"/>
      <c r="D16" s="44"/>
      <c r="E16" s="44"/>
      <c r="F16" s="44"/>
      <c r="G16" s="44"/>
      <c r="H16" s="44"/>
      <c r="I16" s="44"/>
      <c r="J16" s="44"/>
      <c r="K16" s="44"/>
      <c r="L16" s="44"/>
      <c r="M16" s="44"/>
      <c r="N16" s="44"/>
      <c r="O16" s="44"/>
      <c r="P16" s="44"/>
      <c r="Q16" s="44"/>
      <c r="S16" s="45"/>
      <c r="T16" s="45"/>
      <c r="U16" s="45"/>
      <c r="V16" s="45"/>
      <c r="W16" s="45"/>
      <c r="X16" s="45"/>
      <c r="Y16" s="45"/>
    </row>
    <row r="17" spans="2:25" x14ac:dyDescent="0.25">
      <c r="B17" s="11"/>
      <c r="C17" s="44"/>
      <c r="D17" s="44"/>
      <c r="E17" s="44"/>
      <c r="F17" s="44"/>
      <c r="G17" s="44"/>
      <c r="H17" s="44"/>
      <c r="I17" s="44"/>
      <c r="J17" s="44"/>
      <c r="K17" s="44"/>
      <c r="L17" s="44"/>
      <c r="M17" s="44"/>
      <c r="N17" s="44"/>
      <c r="O17" s="44"/>
      <c r="P17" s="44"/>
      <c r="Q17" s="44"/>
      <c r="S17" s="45"/>
      <c r="T17" s="45"/>
      <c r="U17" s="45"/>
      <c r="V17" s="45"/>
      <c r="W17" s="45"/>
      <c r="X17" s="45"/>
      <c r="Y17" s="45"/>
    </row>
    <row r="18" spans="2:25" x14ac:dyDescent="0.25">
      <c r="B18" s="11"/>
      <c r="C18" s="44"/>
      <c r="D18" s="44"/>
      <c r="E18" s="44"/>
      <c r="F18" s="44"/>
      <c r="G18" s="44"/>
      <c r="H18" s="44"/>
      <c r="I18" s="44"/>
      <c r="J18" s="44"/>
      <c r="K18" s="44"/>
      <c r="L18" s="44"/>
      <c r="M18" s="44"/>
      <c r="N18" s="44"/>
      <c r="O18" s="44"/>
      <c r="P18" s="44"/>
      <c r="Q18" s="44"/>
      <c r="S18" s="45"/>
      <c r="T18" s="45"/>
      <c r="U18" s="45"/>
      <c r="V18" s="45"/>
      <c r="W18" s="45"/>
      <c r="X18" s="45"/>
      <c r="Y18" s="45"/>
    </row>
    <row r="19" spans="2:25" x14ac:dyDescent="0.25">
      <c r="B19" s="11"/>
      <c r="C19" s="44"/>
      <c r="D19" s="44"/>
      <c r="E19" s="44"/>
      <c r="F19" s="44"/>
      <c r="G19" s="44"/>
      <c r="H19" s="44"/>
      <c r="I19" s="44"/>
      <c r="J19" s="44"/>
      <c r="K19" s="44"/>
      <c r="L19" s="44"/>
      <c r="M19" s="44"/>
      <c r="N19" s="44"/>
      <c r="O19" s="44"/>
      <c r="P19" s="44"/>
      <c r="Q19" s="44"/>
      <c r="S19" s="45"/>
      <c r="T19" s="45"/>
      <c r="U19" s="45"/>
      <c r="V19" s="45"/>
      <c r="W19" s="45"/>
      <c r="X19" s="45"/>
      <c r="Y19" s="45"/>
    </row>
    <row r="20" spans="2:25" x14ac:dyDescent="0.25">
      <c r="B20" s="11"/>
      <c r="C20" s="44"/>
      <c r="D20" s="44"/>
      <c r="E20" s="44"/>
      <c r="F20" s="44"/>
      <c r="G20" s="44"/>
      <c r="H20" s="44"/>
      <c r="I20" s="44"/>
      <c r="J20" s="44"/>
      <c r="K20" s="44"/>
      <c r="L20" s="44"/>
      <c r="M20" s="44"/>
      <c r="N20" s="44"/>
      <c r="O20" s="44"/>
      <c r="P20" s="44"/>
      <c r="Q20" s="44"/>
      <c r="S20" s="45"/>
      <c r="T20" s="45"/>
      <c r="U20" s="45"/>
      <c r="V20" s="45"/>
      <c r="W20" s="45"/>
      <c r="X20" s="45"/>
      <c r="Y20" s="45"/>
    </row>
    <row r="21" spans="2:25" x14ac:dyDescent="0.25">
      <c r="B21" s="11"/>
      <c r="C21" s="44"/>
      <c r="D21" s="44"/>
      <c r="E21" s="44"/>
      <c r="F21" s="44"/>
      <c r="G21" s="44"/>
      <c r="H21" s="44"/>
      <c r="I21" s="44"/>
      <c r="J21" s="44"/>
      <c r="K21" s="44"/>
      <c r="L21" s="44"/>
      <c r="M21" s="44"/>
      <c r="N21" s="44"/>
      <c r="O21" s="44"/>
      <c r="P21" s="44"/>
      <c r="Q21" s="44"/>
      <c r="S21" s="45"/>
      <c r="T21" s="45"/>
      <c r="U21" s="45"/>
      <c r="V21" s="45"/>
      <c r="W21" s="45"/>
      <c r="X21" s="45"/>
      <c r="Y21" s="45"/>
    </row>
    <row r="22" spans="2:25" x14ac:dyDescent="0.25">
      <c r="B22" s="11"/>
      <c r="C22" s="44"/>
      <c r="D22" s="44"/>
      <c r="E22" s="44"/>
      <c r="F22" s="44"/>
      <c r="G22" s="44"/>
      <c r="H22" s="44"/>
      <c r="I22" s="44"/>
      <c r="J22" s="44"/>
      <c r="K22" s="44"/>
      <c r="L22" s="44"/>
      <c r="M22" s="44"/>
      <c r="N22" s="44"/>
      <c r="O22" s="44"/>
      <c r="P22" s="44"/>
      <c r="Q22" s="44"/>
      <c r="S22" s="45"/>
      <c r="T22" s="45"/>
      <c r="U22" s="45"/>
      <c r="V22" s="45"/>
      <c r="W22" s="45"/>
      <c r="X22" s="45"/>
      <c r="Y22" s="45"/>
    </row>
    <row r="23" spans="2:25" x14ac:dyDescent="0.25">
      <c r="B23" s="11"/>
      <c r="C23" s="44"/>
      <c r="D23" s="44"/>
      <c r="E23" s="44"/>
      <c r="F23" s="44"/>
      <c r="G23" s="44"/>
      <c r="H23" s="44"/>
      <c r="I23" s="44"/>
      <c r="J23" s="44"/>
      <c r="K23" s="44"/>
      <c r="L23" s="44"/>
      <c r="M23" s="44"/>
      <c r="N23" s="44"/>
      <c r="O23" s="44"/>
      <c r="P23" s="44"/>
      <c r="Q23" s="44"/>
      <c r="S23" s="45"/>
      <c r="T23" s="45"/>
      <c r="U23" s="45"/>
      <c r="V23" s="45"/>
      <c r="W23" s="45"/>
      <c r="X23" s="45"/>
      <c r="Y23" s="45"/>
    </row>
    <row r="24" spans="2:25" x14ac:dyDescent="0.25">
      <c r="B24" s="11"/>
      <c r="C24" s="44"/>
      <c r="D24" s="44"/>
      <c r="E24" s="44"/>
      <c r="F24" s="44"/>
      <c r="G24" s="44"/>
      <c r="H24" s="44"/>
      <c r="I24" s="44"/>
      <c r="J24" s="44"/>
      <c r="K24" s="44"/>
      <c r="L24" s="44"/>
      <c r="M24" s="44"/>
      <c r="N24" s="44"/>
      <c r="O24" s="44"/>
      <c r="P24" s="44"/>
      <c r="Q24" s="44"/>
      <c r="S24" s="45"/>
      <c r="T24" s="45"/>
      <c r="U24" s="45"/>
      <c r="V24" s="45"/>
      <c r="W24" s="45"/>
      <c r="X24" s="45"/>
      <c r="Y24" s="45"/>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27</v>
      </c>
      <c r="C26" s="60">
        <f>SUM(C7:C25)</f>
        <v>1272.2747047</v>
      </c>
      <c r="D26" s="60">
        <f>SUM(D7:D25)</f>
        <v>3362.7507350999999</v>
      </c>
      <c r="E26" s="60">
        <f>SUM(E7:E25)</f>
        <v>10365.7927688</v>
      </c>
      <c r="F26" s="60"/>
      <c r="G26" s="60">
        <f>SUM(G7:G25)</f>
        <v>3504.0492482999998</v>
      </c>
      <c r="H26" s="60">
        <f>SUM(H7:H25)</f>
        <v>5425.4656297000001</v>
      </c>
      <c r="I26" s="60">
        <f>SUM(I7:I25)</f>
        <v>10427.848888900002</v>
      </c>
      <c r="J26" s="60"/>
      <c r="K26" s="60">
        <f>SUM(K7:K25)</f>
        <v>104</v>
      </c>
      <c r="L26" s="60">
        <f>SUM(L7:L25)</f>
        <v>419</v>
      </c>
      <c r="M26" s="60">
        <f>SUM(M7:M25)</f>
        <v>2489</v>
      </c>
      <c r="N26" s="60"/>
      <c r="O26" s="60">
        <f>SUM(O7:O25)</f>
        <v>246</v>
      </c>
      <c r="P26" s="60">
        <f>SUM(P7:P25)</f>
        <v>695</v>
      </c>
      <c r="Q26" s="60">
        <f>SUM(Q7:Q25)</f>
        <v>3250</v>
      </c>
      <c r="R26" s="59"/>
      <c r="S26" s="61">
        <f t="shared" ref="S26:U26" si="6">IFERROR(K26/C26, "NaN")</f>
        <v>8.1743352764781257E-2</v>
      </c>
      <c r="T26" s="61">
        <f t="shared" si="6"/>
        <v>0.12460037421939334</v>
      </c>
      <c r="U26" s="61">
        <f t="shared" si="6"/>
        <v>0.24011670457966719</v>
      </c>
      <c r="V26" s="61"/>
      <c r="W26" s="61">
        <f t="shared" ref="W26:Y26" si="7">IFERROR(O26/G26, "NaN")</f>
        <v>7.0204492736324314E-2</v>
      </c>
      <c r="X26" s="61">
        <f t="shared" si="7"/>
        <v>0.1280996042432638</v>
      </c>
      <c r="Y26" s="61">
        <f t="shared" si="7"/>
        <v>0.31166542923914881</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93</v>
      </c>
      <c r="C2" t="s">
        <v>94</v>
      </c>
    </row>
    <row r="4" spans="2:14" ht="15.75" customHeight="1" thickBot="1" x14ac:dyDescent="0.3"/>
    <row r="5" spans="2:14" ht="15.75" customHeight="1" thickBot="1" x14ac:dyDescent="0.3">
      <c r="B5" s="65"/>
      <c r="C5" s="163" t="s">
        <v>95</v>
      </c>
      <c r="D5" s="163" t="s">
        <v>96</v>
      </c>
      <c r="E5" s="46"/>
      <c r="F5" s="146" t="s">
        <v>97</v>
      </c>
      <c r="G5" s="137"/>
      <c r="H5" s="137"/>
      <c r="I5" s="137"/>
      <c r="J5" s="65"/>
      <c r="K5" s="146" t="s">
        <v>98</v>
      </c>
      <c r="L5" s="137"/>
      <c r="M5" s="137"/>
      <c r="N5" s="137"/>
    </row>
    <row r="6" spans="2:14" ht="54" customHeight="1" thickBot="1" x14ac:dyDescent="0.3">
      <c r="B6" s="10" t="s">
        <v>14</v>
      </c>
      <c r="C6" s="157"/>
      <c r="D6" s="157"/>
      <c r="E6" s="5"/>
      <c r="F6" s="10" t="s">
        <v>99</v>
      </c>
      <c r="G6" s="10" t="s">
        <v>100</v>
      </c>
      <c r="H6" s="10" t="s">
        <v>45</v>
      </c>
      <c r="I6" s="10" t="s">
        <v>101</v>
      </c>
      <c r="J6" s="10"/>
      <c r="K6" s="10" t="s">
        <v>99</v>
      </c>
      <c r="L6" s="10" t="s">
        <v>100</v>
      </c>
      <c r="M6" s="10" t="s">
        <v>45</v>
      </c>
      <c r="N6" s="10" t="s">
        <v>101</v>
      </c>
    </row>
    <row r="7" spans="2:14" x14ac:dyDescent="0.25">
      <c r="B7" s="2" t="s">
        <v>18</v>
      </c>
      <c r="C7" s="44">
        <v>1675.8892728000001</v>
      </c>
      <c r="D7" s="44">
        <v>2378.9460422000002</v>
      </c>
      <c r="E7" s="44"/>
      <c r="F7" s="44">
        <v>0</v>
      </c>
      <c r="G7" s="44">
        <v>0</v>
      </c>
      <c r="H7" s="44">
        <v>0</v>
      </c>
      <c r="I7" s="45" t="str">
        <f t="shared" ref="I7:I15" si="0">IFERROR(F7/H7, "NaN")</f>
        <v>NaN</v>
      </c>
      <c r="J7" s="44"/>
      <c r="K7" s="44">
        <v>0</v>
      </c>
      <c r="L7" s="44">
        <v>2</v>
      </c>
      <c r="M7" s="44">
        <v>2</v>
      </c>
      <c r="N7" s="45">
        <f t="shared" ref="N7:N15" si="1">IFERROR(K7/M7, "NaN")</f>
        <v>0</v>
      </c>
    </row>
    <row r="8" spans="2:14" x14ac:dyDescent="0.25">
      <c r="B8" s="2" t="s">
        <v>19</v>
      </c>
      <c r="C8" s="44">
        <v>15454.127090600001</v>
      </c>
      <c r="D8" s="44">
        <v>19786.7561174</v>
      </c>
      <c r="E8" s="44"/>
      <c r="F8" s="44">
        <v>3</v>
      </c>
      <c r="G8" s="44">
        <v>5</v>
      </c>
      <c r="H8" s="44">
        <v>8</v>
      </c>
      <c r="I8" s="45">
        <f t="shared" si="0"/>
        <v>0.375</v>
      </c>
      <c r="J8" s="44"/>
      <c r="K8" s="44">
        <v>48</v>
      </c>
      <c r="L8" s="44">
        <v>284</v>
      </c>
      <c r="M8" s="44">
        <v>332</v>
      </c>
      <c r="N8" s="45">
        <f t="shared" si="1"/>
        <v>0.14457831325301204</v>
      </c>
    </row>
    <row r="9" spans="2:14" x14ac:dyDescent="0.25">
      <c r="B9" s="2" t="s">
        <v>20</v>
      </c>
      <c r="C9" s="44">
        <v>10271.448353399999</v>
      </c>
      <c r="D9" s="44">
        <v>12772.555056499999</v>
      </c>
      <c r="E9" s="44"/>
      <c r="F9" s="44">
        <v>0</v>
      </c>
      <c r="G9" s="44">
        <v>0</v>
      </c>
      <c r="H9" s="44">
        <v>0</v>
      </c>
      <c r="I9" s="45" t="str">
        <f t="shared" si="0"/>
        <v>NaN</v>
      </c>
      <c r="J9" s="44"/>
      <c r="K9" s="44">
        <v>13</v>
      </c>
      <c r="L9" s="44">
        <v>69</v>
      </c>
      <c r="M9" s="44">
        <v>81</v>
      </c>
      <c r="N9" s="45">
        <f t="shared" si="1"/>
        <v>0.16049382716049382</v>
      </c>
    </row>
    <row r="10" spans="2:14" x14ac:dyDescent="0.25">
      <c r="B10" s="2" t="s">
        <v>21</v>
      </c>
      <c r="C10" s="44">
        <v>2854.0675857000001</v>
      </c>
      <c r="D10" s="44">
        <v>4816.4330392000002</v>
      </c>
      <c r="E10" s="44"/>
      <c r="F10" s="44">
        <v>259</v>
      </c>
      <c r="G10" s="44">
        <v>693</v>
      </c>
      <c r="H10" s="44">
        <v>952</v>
      </c>
      <c r="I10" s="45">
        <f t="shared" si="0"/>
        <v>0.27205882352941174</v>
      </c>
      <c r="J10" s="44"/>
      <c r="K10" s="44">
        <v>313</v>
      </c>
      <c r="L10" s="44">
        <v>1698</v>
      </c>
      <c r="M10" s="44">
        <v>2011</v>
      </c>
      <c r="N10" s="45">
        <f t="shared" si="1"/>
        <v>0.15564395822973645</v>
      </c>
    </row>
    <row r="11" spans="2:14" x14ac:dyDescent="0.25">
      <c r="B11" s="2" t="s">
        <v>22</v>
      </c>
      <c r="C11" s="44">
        <v>174.33578650000001</v>
      </c>
      <c r="D11" s="44">
        <v>785.09443199999998</v>
      </c>
      <c r="E11" s="44"/>
      <c r="F11" s="44">
        <v>62</v>
      </c>
      <c r="G11" s="44">
        <v>187</v>
      </c>
      <c r="H11" s="44">
        <v>250</v>
      </c>
      <c r="I11" s="45">
        <f t="shared" si="0"/>
        <v>0.248</v>
      </c>
      <c r="J11" s="44"/>
      <c r="K11" s="44">
        <v>42</v>
      </c>
      <c r="L11" s="44">
        <v>377</v>
      </c>
      <c r="M11" s="44">
        <v>419</v>
      </c>
      <c r="N11" s="45">
        <f t="shared" si="1"/>
        <v>0.10023866348448687</v>
      </c>
    </row>
    <row r="12" spans="2:14" x14ac:dyDescent="0.25">
      <c r="B12" s="2" t="s">
        <v>23</v>
      </c>
      <c r="C12" s="44">
        <v>0</v>
      </c>
      <c r="D12" s="44">
        <v>425.04</v>
      </c>
      <c r="E12" s="44"/>
      <c r="F12" s="44">
        <v>110</v>
      </c>
      <c r="G12" s="44">
        <v>195</v>
      </c>
      <c r="H12" s="44">
        <v>306</v>
      </c>
      <c r="I12" s="45">
        <f t="shared" si="0"/>
        <v>0.35947712418300654</v>
      </c>
      <c r="J12" s="44"/>
      <c r="K12" s="44">
        <v>60</v>
      </c>
      <c r="L12" s="44">
        <v>312</v>
      </c>
      <c r="M12" s="44">
        <v>372</v>
      </c>
      <c r="N12" s="45">
        <f t="shared" si="1"/>
        <v>0.16129032258064516</v>
      </c>
    </row>
    <row r="13" spans="2:14" x14ac:dyDescent="0.25">
      <c r="B13" s="2" t="s">
        <v>24</v>
      </c>
      <c r="C13" s="44">
        <v>2.6484209999999999</v>
      </c>
      <c r="D13" s="44">
        <v>662.74842099999989</v>
      </c>
      <c r="E13" s="44"/>
      <c r="F13" s="44">
        <v>26</v>
      </c>
      <c r="G13" s="44">
        <v>106</v>
      </c>
      <c r="H13" s="44">
        <v>132</v>
      </c>
      <c r="I13" s="45">
        <f t="shared" si="0"/>
        <v>0.19696969696969696</v>
      </c>
      <c r="J13" s="44"/>
      <c r="K13" s="44">
        <v>33</v>
      </c>
      <c r="L13" s="44">
        <v>334</v>
      </c>
      <c r="M13" s="44">
        <v>367</v>
      </c>
      <c r="N13" s="45">
        <f t="shared" si="1"/>
        <v>8.9918256130790186E-2</v>
      </c>
    </row>
    <row r="14" spans="2:14" x14ac:dyDescent="0.25">
      <c r="B14" s="2" t="s">
        <v>25</v>
      </c>
      <c r="C14" s="44">
        <v>3389.0734099000001</v>
      </c>
      <c r="D14" s="44">
        <v>6866.9452080999999</v>
      </c>
      <c r="E14" s="44"/>
      <c r="F14" s="44">
        <v>842</v>
      </c>
      <c r="G14" s="44">
        <v>1941</v>
      </c>
      <c r="H14" s="44">
        <v>2784</v>
      </c>
      <c r="I14" s="45">
        <f t="shared" si="0"/>
        <v>0.30244252873563221</v>
      </c>
      <c r="J14" s="44"/>
      <c r="K14" s="44">
        <v>752</v>
      </c>
      <c r="L14" s="44">
        <v>2962</v>
      </c>
      <c r="M14" s="44">
        <v>3714</v>
      </c>
      <c r="N14" s="45">
        <f t="shared" si="1"/>
        <v>0.20247711362412493</v>
      </c>
    </row>
    <row r="15" spans="2:14" x14ac:dyDescent="0.25">
      <c r="B15" s="11" t="s">
        <v>26</v>
      </c>
      <c r="C15" s="44">
        <v>27024.499148800001</v>
      </c>
      <c r="D15" s="44">
        <v>37489.977871399999</v>
      </c>
      <c r="E15" s="44"/>
      <c r="F15" s="44">
        <v>256</v>
      </c>
      <c r="G15" s="44">
        <v>1050</v>
      </c>
      <c r="H15" s="44">
        <v>1306</v>
      </c>
      <c r="I15" s="45">
        <f t="shared" si="0"/>
        <v>0.19601837672281777</v>
      </c>
      <c r="J15" s="44"/>
      <c r="K15" s="44">
        <v>217</v>
      </c>
      <c r="L15" s="44">
        <v>1460</v>
      </c>
      <c r="M15" s="44">
        <v>1677</v>
      </c>
      <c r="N15" s="45">
        <f t="shared" si="1"/>
        <v>0.12939773404889685</v>
      </c>
    </row>
    <row r="16" spans="2:14" x14ac:dyDescent="0.25">
      <c r="B16" s="11"/>
      <c r="C16" s="44"/>
      <c r="D16" s="44"/>
      <c r="E16" s="44"/>
      <c r="F16" s="44"/>
      <c r="G16" s="44"/>
      <c r="H16" s="44"/>
      <c r="I16" s="45"/>
      <c r="J16" s="44"/>
      <c r="K16" s="44"/>
      <c r="L16" s="44"/>
      <c r="M16" s="44"/>
      <c r="N16" s="45"/>
    </row>
    <row r="17" spans="2:14" x14ac:dyDescent="0.25">
      <c r="B17" s="11"/>
      <c r="C17" s="44"/>
      <c r="D17" s="44"/>
      <c r="E17" s="44"/>
      <c r="F17" s="44"/>
      <c r="G17" s="44"/>
      <c r="H17" s="44"/>
      <c r="I17" s="45"/>
      <c r="J17" s="44"/>
      <c r="K17" s="44"/>
      <c r="L17" s="44"/>
      <c r="M17" s="44"/>
      <c r="N17" s="45"/>
    </row>
    <row r="18" spans="2:14" x14ac:dyDescent="0.25">
      <c r="B18" s="11"/>
      <c r="C18" s="44"/>
      <c r="D18" s="44"/>
      <c r="E18" s="44"/>
      <c r="F18" s="44"/>
      <c r="G18" s="44"/>
      <c r="H18" s="44"/>
      <c r="I18" s="45"/>
      <c r="J18" s="44"/>
      <c r="K18" s="44"/>
      <c r="L18" s="44"/>
      <c r="M18" s="44"/>
      <c r="N18" s="45"/>
    </row>
    <row r="19" spans="2:14" x14ac:dyDescent="0.25">
      <c r="B19" s="11"/>
      <c r="C19" s="44"/>
      <c r="D19" s="44"/>
      <c r="E19" s="44"/>
      <c r="F19" s="44"/>
      <c r="G19" s="44"/>
      <c r="H19" s="44"/>
      <c r="I19" s="45"/>
      <c r="J19" s="44"/>
      <c r="K19" s="44"/>
      <c r="L19" s="44"/>
      <c r="M19" s="44"/>
      <c r="N19" s="45"/>
    </row>
    <row r="20" spans="2:14" x14ac:dyDescent="0.25">
      <c r="B20" s="11"/>
      <c r="C20" s="44"/>
      <c r="D20" s="44"/>
      <c r="E20" s="44"/>
      <c r="F20" s="44"/>
      <c r="G20" s="44"/>
      <c r="H20" s="44"/>
      <c r="I20" s="45"/>
      <c r="J20" s="44"/>
      <c r="K20" s="44"/>
      <c r="L20" s="44"/>
      <c r="M20" s="44"/>
      <c r="N20" s="45"/>
    </row>
    <row r="21" spans="2:14" x14ac:dyDescent="0.25">
      <c r="B21" s="11"/>
      <c r="C21" s="44"/>
      <c r="D21" s="44"/>
      <c r="E21" s="44"/>
      <c r="F21" s="44"/>
      <c r="G21" s="44"/>
      <c r="H21" s="44"/>
      <c r="I21" s="45"/>
      <c r="J21" s="44"/>
      <c r="K21" s="44"/>
      <c r="L21" s="44"/>
      <c r="M21" s="44"/>
      <c r="N21" s="45"/>
    </row>
    <row r="22" spans="2:14" x14ac:dyDescent="0.25">
      <c r="B22" s="11"/>
      <c r="C22" s="44"/>
      <c r="D22" s="44"/>
      <c r="E22" s="44"/>
      <c r="F22" s="44"/>
      <c r="G22" s="44"/>
      <c r="H22" s="44"/>
      <c r="I22" s="45"/>
      <c r="J22" s="44"/>
      <c r="K22" s="44"/>
      <c r="L22" s="44"/>
      <c r="M22" s="44"/>
      <c r="N22" s="45"/>
    </row>
    <row r="23" spans="2:14" x14ac:dyDescent="0.25">
      <c r="B23" s="11"/>
      <c r="C23" s="44"/>
      <c r="D23" s="44"/>
      <c r="E23" s="44"/>
      <c r="F23" s="44"/>
      <c r="G23" s="44"/>
      <c r="H23" s="44"/>
      <c r="I23" s="45"/>
      <c r="J23" s="44"/>
      <c r="K23" s="44"/>
      <c r="L23" s="44"/>
      <c r="M23" s="44"/>
      <c r="N23" s="45"/>
    </row>
    <row r="24" spans="2:14" x14ac:dyDescent="0.25">
      <c r="B24" s="11"/>
      <c r="C24" s="44"/>
      <c r="D24" s="44"/>
      <c r="E24" s="44"/>
      <c r="F24" s="44"/>
      <c r="G24" s="44"/>
      <c r="H24" s="44"/>
      <c r="I24" s="45"/>
      <c r="J24" s="44"/>
      <c r="K24" s="44"/>
      <c r="L24" s="44"/>
      <c r="M24" s="44"/>
      <c r="N24" s="45"/>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27</v>
      </c>
      <c r="C27" s="63">
        <f>SUM(C7:C26)</f>
        <v>60846.089068699999</v>
      </c>
      <c r="D27" s="63">
        <f>SUM(D7:D26)</f>
        <v>85984.496187799989</v>
      </c>
      <c r="E27" s="44"/>
      <c r="F27" s="63">
        <f>SUM(F7:F26)</f>
        <v>1558</v>
      </c>
      <c r="G27" s="63">
        <f>SUM(G7:G26)</f>
        <v>4177</v>
      </c>
      <c r="H27" s="63">
        <f>SUM(H7:H26)</f>
        <v>5738</v>
      </c>
      <c r="I27" s="64">
        <f t="shared" ref="I27" si="2">IFERROR(F27/H27, "NaN")</f>
        <v>0.27152317880794702</v>
      </c>
      <c r="K27" s="63">
        <f>SUM(K7:K26)</f>
        <v>1478</v>
      </c>
      <c r="L27" s="63">
        <f>SUM(L7:L26)</f>
        <v>7498</v>
      </c>
      <c r="M27" s="63">
        <f>SUM(M7:M26)</f>
        <v>8975</v>
      </c>
      <c r="N27" s="64">
        <f t="shared" ref="N27" si="3">IFERROR(K27/M27, "NaN")</f>
        <v>0.16467966573816156</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AY28"/>
  <sheetViews>
    <sheetView tabSelected="1" topLeftCell="S1" workbookViewId="0">
      <selection activeCell="AY7" sqref="AY7"/>
    </sheetView>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0" max="30" width="2.7109375" customWidth="1"/>
    <col min="34" max="34" width="2.7109375" customWidth="1"/>
    <col min="38" max="38" width="2.7109375" customWidth="1"/>
    <col min="39" max="39" width="14.7109375" customWidth="1"/>
    <col min="43" max="43" width="2.7109375" customWidth="1"/>
    <col min="48" max="48" width="2.7109375" customWidth="1"/>
  </cols>
  <sheetData>
    <row r="1" spans="2:51" x14ac:dyDescent="0.25">
      <c r="B1" s="75" t="s">
        <v>102</v>
      </c>
    </row>
    <row r="2" spans="2:51" x14ac:dyDescent="0.25">
      <c r="B2" t="s">
        <v>103</v>
      </c>
    </row>
    <row r="3" spans="2:51" ht="15.75" customHeight="1" thickBot="1" x14ac:dyDescent="0.3">
      <c r="AE3" s="39"/>
      <c r="AF3" s="39" t="s">
        <v>104</v>
      </c>
      <c r="AJ3" s="39" t="s">
        <v>104</v>
      </c>
      <c r="AM3" s="122" t="s">
        <v>105</v>
      </c>
      <c r="AN3" s="122"/>
      <c r="AO3" s="123"/>
      <c r="AP3" s="123"/>
      <c r="AR3" s="122" t="s">
        <v>105</v>
      </c>
      <c r="AS3" s="122"/>
      <c r="AT3" s="123"/>
      <c r="AU3" s="123"/>
      <c r="AW3" s="190" t="s">
        <v>198</v>
      </c>
      <c r="AX3" s="190"/>
      <c r="AY3" s="190"/>
    </row>
    <row r="4" spans="2:51" ht="15.75" customHeight="1" thickBot="1" x14ac:dyDescent="0.3">
      <c r="D4" s="44"/>
      <c r="E4" s="44"/>
      <c r="G4" s="146" t="s">
        <v>5</v>
      </c>
      <c r="H4" s="137"/>
      <c r="I4" s="137"/>
      <c r="J4" s="137"/>
      <c r="K4" s="137"/>
      <c r="L4" s="137"/>
      <c r="M4" s="137"/>
      <c r="N4" s="137"/>
      <c r="O4" s="137"/>
      <c r="P4" s="137"/>
      <c r="Q4" s="137"/>
      <c r="S4" s="146" t="s">
        <v>6</v>
      </c>
      <c r="T4" s="137"/>
      <c r="U4" s="137"/>
      <c r="V4" s="137"/>
      <c r="W4" s="137"/>
      <c r="X4" s="137"/>
      <c r="Y4" s="137"/>
      <c r="Z4" s="137"/>
      <c r="AA4" s="137"/>
      <c r="AB4" s="137"/>
      <c r="AC4" s="137"/>
      <c r="AE4" s="146" t="s">
        <v>106</v>
      </c>
      <c r="AF4" s="137"/>
      <c r="AG4" s="137"/>
      <c r="AI4" s="146" t="s">
        <v>107</v>
      </c>
      <c r="AJ4" s="137"/>
      <c r="AK4" s="137"/>
      <c r="AM4" s="146" t="s">
        <v>106</v>
      </c>
      <c r="AN4" s="137"/>
      <c r="AO4" s="137"/>
      <c r="AP4" s="137"/>
      <c r="AR4" s="146" t="s">
        <v>193</v>
      </c>
      <c r="AS4" s="137"/>
      <c r="AT4" s="137"/>
      <c r="AU4" s="137"/>
      <c r="AW4" s="191"/>
      <c r="AX4" s="191"/>
      <c r="AY4" s="191"/>
    </row>
    <row r="5" spans="2:51" ht="21.75" customHeight="1" thickBot="1" x14ac:dyDescent="0.3">
      <c r="B5" s="164" t="s">
        <v>14</v>
      </c>
      <c r="C5" s="163" t="s">
        <v>108</v>
      </c>
      <c r="D5" s="146" t="s">
        <v>109</v>
      </c>
      <c r="E5" s="137"/>
      <c r="F5" s="42"/>
      <c r="G5" s="146" t="s">
        <v>15</v>
      </c>
      <c r="H5" s="137"/>
      <c r="I5" s="137"/>
      <c r="K5" s="146" t="s">
        <v>16</v>
      </c>
      <c r="L5" s="137"/>
      <c r="M5" s="137"/>
      <c r="O5" s="146" t="s">
        <v>17</v>
      </c>
      <c r="P5" s="137"/>
      <c r="Q5" s="137"/>
      <c r="S5" s="146" t="s">
        <v>15</v>
      </c>
      <c r="T5" s="137"/>
      <c r="U5" s="137"/>
      <c r="W5" s="146" t="s">
        <v>16</v>
      </c>
      <c r="X5" s="137"/>
      <c r="Y5" s="137"/>
      <c r="AA5" s="146" t="s">
        <v>17</v>
      </c>
      <c r="AB5" s="137"/>
      <c r="AC5" s="137"/>
      <c r="AE5" s="78" t="s">
        <v>15</v>
      </c>
      <c r="AF5" s="78" t="s">
        <v>16</v>
      </c>
      <c r="AG5" s="78" t="s">
        <v>17</v>
      </c>
      <c r="AI5" s="78" t="s">
        <v>15</v>
      </c>
      <c r="AJ5" s="78" t="s">
        <v>16</v>
      </c>
      <c r="AK5" s="78" t="s">
        <v>17</v>
      </c>
      <c r="AM5" s="78" t="s">
        <v>50</v>
      </c>
      <c r="AN5" s="78" t="s">
        <v>110</v>
      </c>
      <c r="AO5" s="78" t="s">
        <v>111</v>
      </c>
      <c r="AP5" s="78" t="s">
        <v>112</v>
      </c>
      <c r="AR5" s="78" t="s">
        <v>50</v>
      </c>
      <c r="AS5" s="78" t="s">
        <v>110</v>
      </c>
      <c r="AT5" s="78" t="s">
        <v>111</v>
      </c>
      <c r="AU5" s="78" t="s">
        <v>112</v>
      </c>
      <c r="AW5" s="78" t="s">
        <v>110</v>
      </c>
      <c r="AX5" s="78" t="s">
        <v>111</v>
      </c>
      <c r="AY5" s="78" t="s">
        <v>112</v>
      </c>
    </row>
    <row r="6" spans="2:51" ht="25.5" customHeight="1" thickBot="1" x14ac:dyDescent="0.3">
      <c r="B6" s="157"/>
      <c r="C6" s="157"/>
      <c r="D6" s="10" t="s">
        <v>99</v>
      </c>
      <c r="E6" s="10" t="s">
        <v>100</v>
      </c>
      <c r="F6" s="43"/>
      <c r="G6" s="10" t="s">
        <v>99</v>
      </c>
      <c r="H6" s="10" t="s">
        <v>100</v>
      </c>
      <c r="I6" s="10" t="s">
        <v>113</v>
      </c>
      <c r="K6" s="10" t="s">
        <v>99</v>
      </c>
      <c r="L6" s="10" t="s">
        <v>100</v>
      </c>
      <c r="M6" s="10" t="s">
        <v>113</v>
      </c>
      <c r="O6" s="10" t="s">
        <v>99</v>
      </c>
      <c r="P6" s="10" t="s">
        <v>100</v>
      </c>
      <c r="Q6" s="10" t="s">
        <v>113</v>
      </c>
      <c r="S6" s="10" t="s">
        <v>99</v>
      </c>
      <c r="T6" s="10" t="s">
        <v>100</v>
      </c>
      <c r="U6" s="10" t="s">
        <v>113</v>
      </c>
      <c r="W6" s="10" t="s">
        <v>99</v>
      </c>
      <c r="X6" s="10" t="s">
        <v>100</v>
      </c>
      <c r="Y6" s="10" t="s">
        <v>113</v>
      </c>
      <c r="AA6" s="10" t="s">
        <v>99</v>
      </c>
      <c r="AB6" s="10" t="s">
        <v>100</v>
      </c>
      <c r="AC6" s="10" t="s">
        <v>113</v>
      </c>
      <c r="AE6" s="10" t="s">
        <v>114</v>
      </c>
      <c r="AF6" s="10" t="s">
        <v>114</v>
      </c>
      <c r="AG6" s="10" t="s">
        <v>114</v>
      </c>
      <c r="AI6" s="10" t="s">
        <v>114</v>
      </c>
      <c r="AJ6" s="10" t="s">
        <v>114</v>
      </c>
      <c r="AK6" s="10" t="s">
        <v>114</v>
      </c>
      <c r="AM6" s="10" t="s">
        <v>114</v>
      </c>
      <c r="AN6" s="10" t="s">
        <v>114</v>
      </c>
      <c r="AO6" s="10" t="s">
        <v>114</v>
      </c>
      <c r="AP6" s="10" t="s">
        <v>114</v>
      </c>
      <c r="AR6" s="10" t="s">
        <v>114</v>
      </c>
      <c r="AS6" s="10" t="s">
        <v>114</v>
      </c>
      <c r="AT6" s="10" t="s">
        <v>114</v>
      </c>
      <c r="AU6" s="10" t="s">
        <v>114</v>
      </c>
      <c r="AW6" s="10" t="s">
        <v>114</v>
      </c>
      <c r="AX6" s="10" t="s">
        <v>114</v>
      </c>
      <c r="AY6" s="10" t="s">
        <v>114</v>
      </c>
    </row>
    <row r="7" spans="2:51" x14ac:dyDescent="0.25">
      <c r="B7" t="s">
        <v>18</v>
      </c>
      <c r="D7" s="44">
        <v>79.372458500000008</v>
      </c>
      <c r="E7" s="44">
        <v>2.3112066000000002</v>
      </c>
      <c r="F7" s="44"/>
      <c r="G7" s="44">
        <v>0</v>
      </c>
      <c r="H7" s="44">
        <v>0</v>
      </c>
      <c r="I7" s="45" t="str">
        <f t="shared" ref="I7:I15" si="0">IFERROR(G7/H7, "NaN")</f>
        <v>NaN</v>
      </c>
      <c r="K7" s="44">
        <v>0</v>
      </c>
      <c r="L7" s="44">
        <v>0</v>
      </c>
      <c r="M7" s="45" t="str">
        <f t="shared" ref="M7:M15" si="1">IFERROR(K7/L7, "NaN")</f>
        <v>NaN</v>
      </c>
      <c r="O7" s="44">
        <v>0</v>
      </c>
      <c r="P7" s="44">
        <v>0</v>
      </c>
      <c r="Q7" s="45" t="str">
        <f t="shared" ref="Q7:Q15" si="2">IFERROR(O7/P7, "NaN")</f>
        <v>NaN</v>
      </c>
      <c r="S7" s="44">
        <v>0</v>
      </c>
      <c r="T7" s="44">
        <v>0</v>
      </c>
      <c r="U7" s="45" t="str">
        <f t="shared" ref="U7:U15" si="3">IFERROR(S7/T7, "NaN")</f>
        <v>NaN</v>
      </c>
      <c r="W7" s="44">
        <v>0</v>
      </c>
      <c r="X7" s="44">
        <v>0</v>
      </c>
      <c r="Y7" s="45" t="str">
        <f t="shared" ref="Y7:Y15" si="4">IFERROR(W7/X7, "NaN")</f>
        <v>NaN</v>
      </c>
      <c r="AA7" s="44">
        <v>0</v>
      </c>
      <c r="AB7" s="44">
        <v>0</v>
      </c>
      <c r="AC7" s="45" t="str">
        <f t="shared" ref="AC7:AC15" si="5">IFERROR(AA7/AB7, "NaN")</f>
        <v>NaN</v>
      </c>
      <c r="AE7" s="44">
        <f>'Table3-6'!C7-'Table3-8'!H7</f>
        <v>0</v>
      </c>
      <c r="AF7" s="44">
        <f>'Table3-6'!D7-'Table3-8'!L7</f>
        <v>2.7532011999999999</v>
      </c>
      <c r="AG7" s="44">
        <f>'Table3-6'!E7-'Table3-8'!P7</f>
        <v>89.4429205</v>
      </c>
      <c r="AI7" s="44">
        <f>('Table3-6'!G7+'Table3-8'!AE7)-'Table3-8'!T7</f>
        <v>0</v>
      </c>
      <c r="AJ7" s="44">
        <f>('Table3-6'!H7+'Table3-8'!AF7)-'Table3-8'!X7</f>
        <v>10.666523199999999</v>
      </c>
      <c r="AK7" s="44">
        <f>('Table3-6'!I7+'Table3-8'!AG7)-'Table3-8'!AB7</f>
        <v>122.17379990000001</v>
      </c>
      <c r="AM7" s="44">
        <v>559.74829119999993</v>
      </c>
      <c r="AN7" s="44">
        <v>559.74829119999993</v>
      </c>
      <c r="AO7" s="44">
        <v>559.74829119999993</v>
      </c>
      <c r="AP7" s="44">
        <v>542.41118119999987</v>
      </c>
      <c r="AR7" s="44">
        <v>142.5014098</v>
      </c>
      <c r="AS7" s="44">
        <v>142.5014098</v>
      </c>
      <c r="AT7" s="44">
        <v>142.5014098</v>
      </c>
      <c r="AU7" s="44">
        <v>139.77918750000001</v>
      </c>
      <c r="AW7" s="44">
        <f t="shared" ref="AW7:AY10" si="6">AI7+AN7+AS7</f>
        <v>702.24970099999996</v>
      </c>
      <c r="AX7" s="44">
        <f t="shared" si="6"/>
        <v>712.91622419999999</v>
      </c>
      <c r="AY7" s="44">
        <f t="shared" si="6"/>
        <v>804.36416859999986</v>
      </c>
    </row>
    <row r="8" spans="2:51" x14ac:dyDescent="0.25">
      <c r="B8" t="s">
        <v>19</v>
      </c>
      <c r="D8" s="44">
        <v>494.86400689999988</v>
      </c>
      <c r="E8" s="44">
        <v>16.701725700000001</v>
      </c>
      <c r="F8" s="44"/>
      <c r="G8" s="44">
        <v>0</v>
      </c>
      <c r="H8" s="44">
        <v>0</v>
      </c>
      <c r="I8" s="45" t="str">
        <f t="shared" si="0"/>
        <v>NaN</v>
      </c>
      <c r="K8" s="44">
        <v>0</v>
      </c>
      <c r="L8" s="44">
        <v>0</v>
      </c>
      <c r="M8" s="45" t="str">
        <f t="shared" si="1"/>
        <v>NaN</v>
      </c>
      <c r="O8" s="44">
        <v>2</v>
      </c>
      <c r="P8" s="44">
        <v>4</v>
      </c>
      <c r="Q8" s="45">
        <f t="shared" si="2"/>
        <v>0.5</v>
      </c>
      <c r="S8" s="44">
        <v>0</v>
      </c>
      <c r="T8" s="44">
        <v>0</v>
      </c>
      <c r="U8" s="45" t="str">
        <f t="shared" si="3"/>
        <v>NaN</v>
      </c>
      <c r="W8" s="44">
        <v>0</v>
      </c>
      <c r="X8" s="44">
        <v>0</v>
      </c>
      <c r="Y8" s="45" t="str">
        <f t="shared" si="4"/>
        <v>NaN</v>
      </c>
      <c r="AA8" s="44">
        <v>1</v>
      </c>
      <c r="AB8" s="44">
        <v>1</v>
      </c>
      <c r="AC8" s="45">
        <f t="shared" si="5"/>
        <v>1</v>
      </c>
      <c r="AE8" s="44">
        <f>'Table3-6'!C8-'Table3-8'!H8</f>
        <v>393.77131259999999</v>
      </c>
      <c r="AF8" s="44">
        <f>'Table3-6'!D8-'Table3-8'!L8</f>
        <v>953.9494115</v>
      </c>
      <c r="AG8" s="44">
        <f>'Table3-6'!E8-'Table3-8'!P8</f>
        <v>2457.9724538</v>
      </c>
      <c r="AI8" s="44">
        <f>('Table3-6'!G8+'Table3-8'!AE8)-'Table3-8'!T8</f>
        <v>869.6101150999998</v>
      </c>
      <c r="AJ8" s="44">
        <f>('Table3-6'!H8+'Table3-8'!AF8)-'Table3-8'!X8</f>
        <v>1921.5484083000001</v>
      </c>
      <c r="AK8" s="44">
        <f>('Table3-6'!I8+'Table3-8'!AG8)-'Table3-8'!AB8</f>
        <v>4057.9932453000001</v>
      </c>
      <c r="AM8" s="44">
        <v>2406.6889762000001</v>
      </c>
      <c r="AN8" s="44">
        <v>2356.3469129</v>
      </c>
      <c r="AO8" s="44">
        <v>2282.5352901000001</v>
      </c>
      <c r="AP8" s="44">
        <v>2050.9443965999999</v>
      </c>
      <c r="AR8" s="44">
        <v>584.71801809999988</v>
      </c>
      <c r="AS8" s="44">
        <v>445.31802420000002</v>
      </c>
      <c r="AT8" s="44">
        <v>445.31802420000002</v>
      </c>
      <c r="AU8" s="44">
        <v>206.13526340000001</v>
      </c>
      <c r="AW8" s="44">
        <f t="shared" si="6"/>
        <v>3671.2750521999997</v>
      </c>
      <c r="AX8" s="44">
        <f t="shared" si="6"/>
        <v>4649.4017225999996</v>
      </c>
      <c r="AY8" s="44">
        <f t="shared" si="6"/>
        <v>6315.0729053000005</v>
      </c>
    </row>
    <row r="9" spans="2:51" x14ac:dyDescent="0.25">
      <c r="B9" t="s">
        <v>20</v>
      </c>
      <c r="D9" s="44">
        <v>283.38047660000001</v>
      </c>
      <c r="E9" s="44">
        <v>11.323583299999999</v>
      </c>
      <c r="F9" s="44"/>
      <c r="G9" s="44">
        <v>0</v>
      </c>
      <c r="H9" s="44">
        <v>0</v>
      </c>
      <c r="I9" s="45" t="str">
        <f t="shared" si="0"/>
        <v>NaN</v>
      </c>
      <c r="K9" s="44">
        <v>0</v>
      </c>
      <c r="L9" s="44">
        <v>0</v>
      </c>
      <c r="M9" s="45" t="str">
        <f t="shared" si="1"/>
        <v>NaN</v>
      </c>
      <c r="O9" s="44">
        <v>0</v>
      </c>
      <c r="P9" s="44">
        <v>0</v>
      </c>
      <c r="Q9" s="45" t="str">
        <f t="shared" si="2"/>
        <v>NaN</v>
      </c>
      <c r="S9" s="44">
        <v>0</v>
      </c>
      <c r="T9" s="44">
        <v>0</v>
      </c>
      <c r="U9" s="45" t="str">
        <f t="shared" si="3"/>
        <v>NaN</v>
      </c>
      <c r="W9" s="44">
        <v>0</v>
      </c>
      <c r="X9" s="44">
        <v>0</v>
      </c>
      <c r="Y9" s="45" t="str">
        <f t="shared" si="4"/>
        <v>NaN</v>
      </c>
      <c r="AA9" s="44">
        <v>0</v>
      </c>
      <c r="AB9" s="44">
        <v>0</v>
      </c>
      <c r="AC9" s="45" t="str">
        <f t="shared" si="5"/>
        <v>NaN</v>
      </c>
      <c r="AE9" s="44">
        <f>'Table3-6'!C9-'Table3-8'!H9</f>
        <v>88.616838299999984</v>
      </c>
      <c r="AF9" s="44">
        <f>'Table3-6'!D9-'Table3-8'!L9</f>
        <v>625.21694380000008</v>
      </c>
      <c r="AG9" s="44">
        <f>'Table3-6'!E9-'Table3-8'!P9</f>
        <v>1485.1229633999999</v>
      </c>
      <c r="AI9" s="44">
        <f>('Table3-6'!G9+'Table3-8'!AE9)-'Table3-8'!T9</f>
        <v>253.06683519999999</v>
      </c>
      <c r="AJ9" s="44">
        <f>('Table3-6'!H9+'Table3-8'!AF9)-'Table3-8'!X9</f>
        <v>832.45389750000004</v>
      </c>
      <c r="AK9" s="44">
        <f>('Table3-6'!I9+'Table3-8'!AG9)-'Table3-8'!AB9</f>
        <v>2450.9079348999999</v>
      </c>
      <c r="AM9" s="44">
        <v>836.22892590000004</v>
      </c>
      <c r="AN9" s="44">
        <v>811.61095399999999</v>
      </c>
      <c r="AO9" s="44">
        <v>751.85811590000003</v>
      </c>
      <c r="AP9" s="44">
        <v>657.93971829999998</v>
      </c>
      <c r="AR9" s="44">
        <v>642.73515960000009</v>
      </c>
      <c r="AS9" s="44">
        <v>564.5351627</v>
      </c>
      <c r="AT9" s="44">
        <v>560.54047390000005</v>
      </c>
      <c r="AU9" s="44">
        <v>215.67112399999999</v>
      </c>
      <c r="AW9" s="44">
        <f t="shared" si="6"/>
        <v>1629.2129519</v>
      </c>
      <c r="AX9" s="44">
        <f t="shared" si="6"/>
        <v>2144.8524873000001</v>
      </c>
      <c r="AY9" s="44">
        <f t="shared" si="6"/>
        <v>3324.5187771999999</v>
      </c>
    </row>
    <row r="10" spans="2:51" x14ac:dyDescent="0.25">
      <c r="B10" t="s">
        <v>21</v>
      </c>
      <c r="D10" s="44">
        <v>135.12997680000001</v>
      </c>
      <c r="E10" s="44">
        <v>3.1960175</v>
      </c>
      <c r="F10" s="44"/>
      <c r="G10" s="44">
        <v>0</v>
      </c>
      <c r="H10" s="44">
        <v>1</v>
      </c>
      <c r="I10" s="45">
        <f t="shared" si="0"/>
        <v>0</v>
      </c>
      <c r="K10" s="44">
        <v>1</v>
      </c>
      <c r="L10" s="44">
        <v>2</v>
      </c>
      <c r="M10" s="45">
        <f t="shared" si="1"/>
        <v>0.5</v>
      </c>
      <c r="O10" s="44">
        <v>159</v>
      </c>
      <c r="P10" s="44">
        <v>424</v>
      </c>
      <c r="Q10" s="45">
        <f t="shared" si="2"/>
        <v>0.375</v>
      </c>
      <c r="S10" s="44">
        <v>2</v>
      </c>
      <c r="T10" s="44">
        <v>5</v>
      </c>
      <c r="U10" s="45">
        <f t="shared" si="3"/>
        <v>0.4</v>
      </c>
      <c r="W10" s="44">
        <v>2</v>
      </c>
      <c r="X10" s="44">
        <v>7</v>
      </c>
      <c r="Y10" s="45">
        <f t="shared" si="4"/>
        <v>0.2857142857142857</v>
      </c>
      <c r="AA10" s="44">
        <v>100</v>
      </c>
      <c r="AB10" s="44">
        <v>269</v>
      </c>
      <c r="AC10" s="45">
        <f t="shared" si="5"/>
        <v>0.37174721189591076</v>
      </c>
      <c r="AE10" s="44">
        <f>'Table3-6'!C10-'Table3-8'!H10</f>
        <v>131.64854070000001</v>
      </c>
      <c r="AF10" s="44">
        <f>'Table3-6'!D10-'Table3-8'!L10</f>
        <v>414.4561781000001</v>
      </c>
      <c r="AG10" s="44">
        <f>'Table3-6'!E10-'Table3-8'!P10</f>
        <v>1657.599329000001</v>
      </c>
      <c r="AI10" s="44">
        <f>('Table3-6'!G10+'Table3-8'!AE10)-'Table3-8'!T10</f>
        <v>861.35248190000004</v>
      </c>
      <c r="AJ10" s="44">
        <f>('Table3-6'!H10+'Table3-8'!AF10)-'Table3-8'!X10</f>
        <v>1298.5834331999999</v>
      </c>
      <c r="AK10" s="44">
        <f>('Table3-6'!I10+'Table3-8'!AG10)-'Table3-8'!AB10</f>
        <v>3143.314275700001</v>
      </c>
      <c r="AM10" s="44">
        <v>1575.1301286</v>
      </c>
      <c r="AN10" s="44">
        <v>1552.9715311</v>
      </c>
      <c r="AO10" s="44">
        <v>1393.2635905</v>
      </c>
      <c r="AP10" s="44">
        <v>304.75628150000011</v>
      </c>
      <c r="AR10" s="44">
        <v>350.84404139999998</v>
      </c>
      <c r="AS10" s="44">
        <v>348.31705720000002</v>
      </c>
      <c r="AT10" s="44">
        <v>325.2471544</v>
      </c>
      <c r="AU10" s="44">
        <v>51.06974919999999</v>
      </c>
      <c r="AW10" s="44">
        <f t="shared" si="6"/>
        <v>2762.6410701999998</v>
      </c>
      <c r="AX10" s="44">
        <f t="shared" si="6"/>
        <v>3017.0941781000001</v>
      </c>
      <c r="AY10" s="44">
        <f>AK10+AP10+AU10</f>
        <v>3499.140306400001</v>
      </c>
    </row>
    <row r="11" spans="2:51" x14ac:dyDescent="0.25">
      <c r="B11" t="s">
        <v>22</v>
      </c>
      <c r="D11" s="44">
        <v>13.4715417</v>
      </c>
      <c r="E11" s="44">
        <v>0.76834230000000003</v>
      </c>
      <c r="F11" s="44"/>
      <c r="G11" s="44">
        <v>3</v>
      </c>
      <c r="H11" s="44">
        <v>3</v>
      </c>
      <c r="I11" s="45">
        <f t="shared" si="0"/>
        <v>1</v>
      </c>
      <c r="K11" s="44">
        <v>2</v>
      </c>
      <c r="L11" s="44">
        <v>7</v>
      </c>
      <c r="M11" s="45">
        <f t="shared" si="1"/>
        <v>0.2857142857142857</v>
      </c>
      <c r="O11" s="44">
        <v>6</v>
      </c>
      <c r="P11" s="44">
        <v>19</v>
      </c>
      <c r="Q11" s="45">
        <f t="shared" si="2"/>
        <v>0.31578947368421051</v>
      </c>
      <c r="S11" s="44">
        <v>29</v>
      </c>
      <c r="T11" s="44">
        <v>32</v>
      </c>
      <c r="U11" s="45">
        <f t="shared" si="3"/>
        <v>0.90625</v>
      </c>
      <c r="W11" s="44">
        <v>19</v>
      </c>
      <c r="X11" s="44">
        <v>74</v>
      </c>
      <c r="Y11" s="45">
        <f t="shared" si="4"/>
        <v>0.25675675675675674</v>
      </c>
      <c r="AA11" s="44">
        <v>56</v>
      </c>
      <c r="AB11" s="44">
        <v>168</v>
      </c>
      <c r="AC11" s="45">
        <f t="shared" si="5"/>
        <v>0.33333333333333331</v>
      </c>
      <c r="AE11" s="44">
        <f>'Table3-6'!C11-'Table3-8'!H11</f>
        <v>52.833030000000008</v>
      </c>
      <c r="AF11" s="44">
        <f>'Table3-6'!D11-'Table3-8'!L11</f>
        <v>49.9724796</v>
      </c>
      <c r="AG11" s="44">
        <f>'Table3-6'!E11-'Table3-8'!P11</f>
        <v>71.016517100000016</v>
      </c>
      <c r="AI11" s="44">
        <f>('Table3-6'!G11+'Table3-8'!AE11)-'Table3-8'!T11</f>
        <v>529.88563670000008</v>
      </c>
      <c r="AJ11" s="44">
        <f>('Table3-6'!H11+'Table3-8'!AF11)-'Table3-8'!X11</f>
        <v>485.99567450000006</v>
      </c>
      <c r="AK11" s="44">
        <f>('Table3-6'!I11+'Table3-8'!AG11)-'Table3-8'!AB11</f>
        <v>433.15189699999996</v>
      </c>
      <c r="AM11" s="44">
        <v>41.0201846</v>
      </c>
      <c r="AN11" s="44">
        <v>30.765138199999999</v>
      </c>
      <c r="AO11" s="44">
        <v>30.765138199999999</v>
      </c>
      <c r="AP11" s="44">
        <v>29.6256886</v>
      </c>
      <c r="AR11" s="44">
        <v>67.041176800000002</v>
      </c>
      <c r="AS11" s="44">
        <v>10.8366945</v>
      </c>
      <c r="AT11" s="44">
        <v>10.8366945</v>
      </c>
      <c r="AU11" s="44">
        <v>10.5131651</v>
      </c>
      <c r="AW11" s="44">
        <f t="shared" ref="AW11:AW15" si="7">AI11+AN11+AS11</f>
        <v>571.48746940000012</v>
      </c>
      <c r="AX11" s="44">
        <f t="shared" ref="AX11:AX15" si="8">AJ11+AO11+AT11</f>
        <v>527.59750720000011</v>
      </c>
      <c r="AY11" s="44">
        <f t="shared" ref="AY11:AY15" si="9">AK11+AP11+AU11</f>
        <v>473.29075069999993</v>
      </c>
    </row>
    <row r="12" spans="2:51" x14ac:dyDescent="0.25">
      <c r="B12" t="s">
        <v>23</v>
      </c>
      <c r="D12" s="44">
        <v>0</v>
      </c>
      <c r="E12" s="44">
        <v>0</v>
      </c>
      <c r="F12" s="44"/>
      <c r="G12" s="44">
        <v>0</v>
      </c>
      <c r="H12" s="44">
        <v>0</v>
      </c>
      <c r="I12" s="45" t="str">
        <f t="shared" si="0"/>
        <v>NaN</v>
      </c>
      <c r="K12" s="44">
        <v>0</v>
      </c>
      <c r="L12" s="44">
        <v>0</v>
      </c>
      <c r="M12" s="45" t="str">
        <f t="shared" si="1"/>
        <v>NaN</v>
      </c>
      <c r="O12" s="44">
        <v>0</v>
      </c>
      <c r="P12" s="44">
        <v>0</v>
      </c>
      <c r="Q12" s="45" t="str">
        <f t="shared" si="2"/>
        <v>NaN</v>
      </c>
      <c r="S12" s="44">
        <v>2</v>
      </c>
      <c r="T12" s="44">
        <v>21</v>
      </c>
      <c r="U12" s="45">
        <f t="shared" si="3"/>
        <v>9.5238095238095233E-2</v>
      </c>
      <c r="W12" s="44">
        <v>15</v>
      </c>
      <c r="X12" s="44">
        <v>59</v>
      </c>
      <c r="Y12" s="45">
        <f t="shared" si="4"/>
        <v>0.25423728813559321</v>
      </c>
      <c r="AA12" s="44">
        <v>110</v>
      </c>
      <c r="AB12" s="44">
        <v>195</v>
      </c>
      <c r="AC12" s="45">
        <f t="shared" si="5"/>
        <v>0.5641025641025641</v>
      </c>
      <c r="AE12" s="44">
        <f>'Table3-6'!C12-'Table3-8'!H12</f>
        <v>0</v>
      </c>
      <c r="AF12" s="44">
        <f>'Table3-6'!D12-'Table3-8'!L12</f>
        <v>0</v>
      </c>
      <c r="AG12" s="44">
        <f>'Table3-6'!E12-'Table3-8'!P12</f>
        <v>0</v>
      </c>
      <c r="AI12" s="44">
        <f>('Table3-6'!G12+'Table3-8'!AE12)-'Table3-8'!T12</f>
        <v>404.04</v>
      </c>
      <c r="AJ12" s="44">
        <f>('Table3-6'!H12+'Table3-8'!AF12)-'Table3-8'!X12</f>
        <v>366.04</v>
      </c>
      <c r="AK12" s="44">
        <f>('Table3-6'!I12+'Table3-8'!AG12)-'Table3-8'!AB12</f>
        <v>230.04000000000002</v>
      </c>
      <c r="AM12" s="44">
        <v>0</v>
      </c>
      <c r="AN12" s="44">
        <v>0</v>
      </c>
      <c r="AO12" s="44">
        <v>0</v>
      </c>
      <c r="AP12" s="44">
        <v>0</v>
      </c>
      <c r="AR12" s="44">
        <v>0</v>
      </c>
      <c r="AS12" s="44">
        <v>0</v>
      </c>
      <c r="AT12" s="44">
        <v>0</v>
      </c>
      <c r="AU12" s="44">
        <v>0</v>
      </c>
      <c r="AW12" s="44">
        <f t="shared" si="7"/>
        <v>404.04</v>
      </c>
      <c r="AX12" s="44">
        <f t="shared" si="8"/>
        <v>366.04</v>
      </c>
      <c r="AY12" s="44">
        <f t="shared" si="9"/>
        <v>230.04000000000002</v>
      </c>
    </row>
    <row r="13" spans="2:51" x14ac:dyDescent="0.25">
      <c r="B13" t="s">
        <v>24</v>
      </c>
      <c r="D13" s="44">
        <v>3.6839299999999998E-2</v>
      </c>
      <c r="E13" s="44">
        <v>5.5829999999999996E-4</v>
      </c>
      <c r="F13" s="44"/>
      <c r="G13" s="44">
        <v>0</v>
      </c>
      <c r="H13" s="44">
        <v>0</v>
      </c>
      <c r="I13" s="45" t="str">
        <f t="shared" si="0"/>
        <v>NaN</v>
      </c>
      <c r="K13" s="44">
        <v>1</v>
      </c>
      <c r="L13" s="44">
        <v>1</v>
      </c>
      <c r="M13" s="45">
        <f t="shared" si="1"/>
        <v>1</v>
      </c>
      <c r="O13" s="44">
        <v>0</v>
      </c>
      <c r="P13" s="44">
        <v>2</v>
      </c>
      <c r="Q13" s="45">
        <f t="shared" si="2"/>
        <v>0</v>
      </c>
      <c r="S13" s="44">
        <v>13</v>
      </c>
      <c r="T13" s="44">
        <v>15</v>
      </c>
      <c r="U13" s="45">
        <f t="shared" si="3"/>
        <v>0.8666666666666667</v>
      </c>
      <c r="W13" s="44">
        <v>17</v>
      </c>
      <c r="X13" s="44">
        <v>51</v>
      </c>
      <c r="Y13" s="45">
        <f t="shared" si="4"/>
        <v>0.33333333333333331</v>
      </c>
      <c r="AA13" s="44">
        <v>26</v>
      </c>
      <c r="AB13" s="44">
        <v>103</v>
      </c>
      <c r="AC13" s="45">
        <f t="shared" si="5"/>
        <v>0.25242718446601942</v>
      </c>
      <c r="AE13" s="44">
        <f>'Table3-6'!C13-'Table3-8'!H13</f>
        <v>2.6484209999999999</v>
      </c>
      <c r="AF13" s="44">
        <f>'Table3-6'!D13-'Table3-8'!L13</f>
        <v>1.6484209999999999</v>
      </c>
      <c r="AG13" s="44">
        <f>'Table3-6'!E13-'Table3-8'!P13</f>
        <v>0.64842099999999991</v>
      </c>
      <c r="AI13" s="44">
        <f>('Table3-6'!G13+'Table3-8'!AE13)-'Table3-8'!T13</f>
        <v>267.78842099999997</v>
      </c>
      <c r="AJ13" s="44">
        <f>('Table3-6'!H13+'Table3-8'!AF13)-'Table3-8'!X13</f>
        <v>610.74842099999989</v>
      </c>
      <c r="AK13" s="44">
        <f>('Table3-6'!I13+'Table3-8'!AG13)-'Table3-8'!AB13</f>
        <v>557.74842099999989</v>
      </c>
      <c r="AM13" s="44">
        <v>0</v>
      </c>
      <c r="AN13" s="44">
        <v>0</v>
      </c>
      <c r="AO13" s="44">
        <v>0</v>
      </c>
      <c r="AP13" s="44">
        <v>0</v>
      </c>
      <c r="AR13" s="44">
        <v>0</v>
      </c>
      <c r="AS13" s="44">
        <v>0</v>
      </c>
      <c r="AT13" s="44">
        <v>0</v>
      </c>
      <c r="AU13" s="44">
        <v>0</v>
      </c>
      <c r="AW13" s="44">
        <f t="shared" si="7"/>
        <v>267.78842099999997</v>
      </c>
      <c r="AX13" s="44">
        <f t="shared" si="8"/>
        <v>610.74842099999989</v>
      </c>
      <c r="AY13" s="44">
        <f t="shared" si="9"/>
        <v>557.74842099999989</v>
      </c>
    </row>
    <row r="14" spans="2:51" x14ac:dyDescent="0.25">
      <c r="B14" t="s">
        <v>25</v>
      </c>
      <c r="D14" s="44">
        <v>212.70253360000001</v>
      </c>
      <c r="E14" s="44">
        <v>8.6312692000000002</v>
      </c>
      <c r="F14" s="44"/>
      <c r="G14" s="44">
        <v>12</v>
      </c>
      <c r="H14" s="44">
        <v>53</v>
      </c>
      <c r="I14" s="45">
        <f t="shared" si="0"/>
        <v>0.22641509433962265</v>
      </c>
      <c r="K14" s="44">
        <v>65</v>
      </c>
      <c r="L14" s="44">
        <v>225</v>
      </c>
      <c r="M14" s="45">
        <f t="shared" si="1"/>
        <v>0.28888888888888886</v>
      </c>
      <c r="O14" s="44">
        <v>408</v>
      </c>
      <c r="P14" s="44">
        <v>899</v>
      </c>
      <c r="Q14" s="45">
        <f t="shared" si="2"/>
        <v>0.45383759733036705</v>
      </c>
      <c r="S14" s="44">
        <v>14</v>
      </c>
      <c r="T14" s="44">
        <v>55</v>
      </c>
      <c r="U14" s="45">
        <f t="shared" si="3"/>
        <v>0.25454545454545452</v>
      </c>
      <c r="W14" s="44">
        <v>69</v>
      </c>
      <c r="X14" s="44">
        <v>168</v>
      </c>
      <c r="Y14" s="45">
        <f t="shared" si="4"/>
        <v>0.4107142857142857</v>
      </c>
      <c r="AA14" s="44">
        <v>435</v>
      </c>
      <c r="AB14" s="44">
        <v>1042</v>
      </c>
      <c r="AC14" s="45">
        <f t="shared" si="5"/>
        <v>0.41746641074856045</v>
      </c>
      <c r="AE14" s="44">
        <f>'Table3-6'!C14-'Table3-8'!H14</f>
        <v>251.66854660000001</v>
      </c>
      <c r="AF14" s="44">
        <f>'Table3-6'!D14-'Table3-8'!L14</f>
        <v>241.6252897</v>
      </c>
      <c r="AG14" s="44">
        <f>'Table3-6'!E14-'Table3-8'!P14</f>
        <v>1386.5368432999999</v>
      </c>
      <c r="AI14" s="44">
        <f>('Table3-6'!G14+'Table3-8'!AE14)-'Table3-8'!T14</f>
        <v>473.85297949999995</v>
      </c>
      <c r="AJ14" s="44">
        <f>('Table3-6'!H14+'Table3-8'!AF14)-'Table3-8'!X14</f>
        <v>796.09392410000009</v>
      </c>
      <c r="AK14" s="44">
        <f>('Table3-6'!I14+'Table3-8'!AG14)-'Table3-8'!AB14</f>
        <v>2945.9105086000009</v>
      </c>
      <c r="AM14" s="44">
        <v>1162.4740462</v>
      </c>
      <c r="AN14" s="44">
        <v>982.68283680000002</v>
      </c>
      <c r="AO14" s="44">
        <v>951.68444180000006</v>
      </c>
      <c r="AP14" s="44">
        <v>584.38972089999993</v>
      </c>
      <c r="AR14" s="44">
        <v>1099.4427149000001</v>
      </c>
      <c r="AS14" s="44">
        <v>991.59221830000013</v>
      </c>
      <c r="AT14" s="44">
        <v>756.4327045</v>
      </c>
      <c r="AU14" s="44">
        <v>339.23052760000002</v>
      </c>
      <c r="AW14" s="44">
        <f t="shared" si="7"/>
        <v>2448.1280346000003</v>
      </c>
      <c r="AX14" s="44">
        <f t="shared" si="8"/>
        <v>2504.2110704000002</v>
      </c>
      <c r="AY14" s="44">
        <f t="shared" si="9"/>
        <v>3869.5307571000008</v>
      </c>
    </row>
    <row r="15" spans="2:51" x14ac:dyDescent="0.25">
      <c r="B15" t="s">
        <v>26</v>
      </c>
      <c r="D15" s="44">
        <v>647.37651610000012</v>
      </c>
      <c r="E15" s="44">
        <v>14.455412300000001</v>
      </c>
      <c r="F15" s="44"/>
      <c r="G15" s="44">
        <v>10</v>
      </c>
      <c r="H15" s="44">
        <v>22</v>
      </c>
      <c r="I15" s="45">
        <f t="shared" si="0"/>
        <v>0.45454545454545453</v>
      </c>
      <c r="K15" s="44">
        <v>35</v>
      </c>
      <c r="L15" s="44">
        <v>79</v>
      </c>
      <c r="M15" s="45">
        <f t="shared" si="1"/>
        <v>0.44303797468354428</v>
      </c>
      <c r="O15" s="44">
        <v>139</v>
      </c>
      <c r="P15" s="44">
        <v>425</v>
      </c>
      <c r="Q15" s="45">
        <f t="shared" si="2"/>
        <v>0.32705882352941179</v>
      </c>
      <c r="S15" s="44">
        <v>12</v>
      </c>
      <c r="T15" s="44">
        <v>46</v>
      </c>
      <c r="U15" s="45">
        <f t="shared" si="3"/>
        <v>0.2608695652173913</v>
      </c>
      <c r="W15" s="44">
        <v>76</v>
      </c>
      <c r="X15" s="44">
        <v>138</v>
      </c>
      <c r="Y15" s="45">
        <f t="shared" si="4"/>
        <v>0.55072463768115942</v>
      </c>
      <c r="AA15" s="44">
        <v>117</v>
      </c>
      <c r="AB15" s="44">
        <v>625</v>
      </c>
      <c r="AC15" s="45">
        <f t="shared" si="5"/>
        <v>0.18720000000000001</v>
      </c>
      <c r="AE15" s="44">
        <f>'Table3-6'!C15-'Table3-8'!H15</f>
        <v>272.08801549999998</v>
      </c>
      <c r="AF15" s="44">
        <f>'Table3-6'!D15-'Table3-8'!L15</f>
        <v>759.12881019999998</v>
      </c>
      <c r="AG15" s="44">
        <f>'Table3-6'!E15-'Table3-8'!P15</f>
        <v>1444.4533206999999</v>
      </c>
      <c r="AI15" s="44">
        <f>('Table3-6'!G15+'Table3-8'!AE15)-'Table3-8'!T15</f>
        <v>863.72748359999991</v>
      </c>
      <c r="AJ15" s="44">
        <f>('Table3-6'!H15+'Table3-8'!AF15)-'Table3-8'!X15</f>
        <v>1655.0860830000001</v>
      </c>
      <c r="AK15" s="44">
        <f>('Table3-6'!I15+'Table3-8'!AG15)-'Table3-8'!AB15</f>
        <v>2676.4015752999999</v>
      </c>
      <c r="AM15" s="44">
        <v>4221.2215973000002</v>
      </c>
      <c r="AN15" s="44">
        <v>4198.2195895000004</v>
      </c>
      <c r="AO15" s="44">
        <v>4011.5071643000001</v>
      </c>
      <c r="AP15" s="44">
        <v>3870.0661153000001</v>
      </c>
      <c r="AR15" s="44">
        <v>704.93459359999997</v>
      </c>
      <c r="AS15" s="44">
        <v>691.13871679999988</v>
      </c>
      <c r="AT15" s="44">
        <v>650.62566040000002</v>
      </c>
      <c r="AU15" s="44">
        <v>578.67110160000004</v>
      </c>
      <c r="AW15" s="44">
        <f t="shared" si="7"/>
        <v>5753.0857899000002</v>
      </c>
      <c r="AX15" s="44">
        <f t="shared" si="8"/>
        <v>6317.2189077000003</v>
      </c>
      <c r="AY15" s="44">
        <f t="shared" si="9"/>
        <v>7125.1387922000004</v>
      </c>
    </row>
    <row r="16" spans="2:51" x14ac:dyDescent="0.25">
      <c r="D16" s="44"/>
      <c r="E16" s="44"/>
      <c r="F16" s="44"/>
      <c r="G16" s="44"/>
      <c r="H16" s="44"/>
      <c r="I16" s="45"/>
      <c r="K16" s="44"/>
      <c r="L16" s="44"/>
      <c r="M16" s="45"/>
      <c r="O16" s="44"/>
      <c r="P16" s="44"/>
      <c r="Q16" s="45"/>
      <c r="S16" s="44"/>
      <c r="T16" s="44"/>
      <c r="U16" s="45"/>
      <c r="W16" s="44"/>
      <c r="X16" s="44"/>
      <c r="Y16" s="45"/>
      <c r="AA16" s="44"/>
      <c r="AB16" s="44"/>
      <c r="AC16" s="45"/>
      <c r="AE16" s="44"/>
      <c r="AF16" s="44"/>
      <c r="AG16" s="44"/>
      <c r="AI16" s="44"/>
      <c r="AJ16" s="44"/>
      <c r="AK16" s="44"/>
      <c r="AM16" s="44"/>
      <c r="AN16" s="44"/>
      <c r="AO16" s="44"/>
      <c r="AP16" s="44"/>
      <c r="AR16" s="44"/>
      <c r="AS16" s="44"/>
      <c r="AT16" s="44"/>
      <c r="AU16" s="44"/>
      <c r="AW16" s="44"/>
      <c r="AX16" s="44"/>
      <c r="AY16" s="44"/>
    </row>
    <row r="17" spans="2:51" x14ac:dyDescent="0.25">
      <c r="D17" s="44"/>
      <c r="E17" s="44"/>
      <c r="F17" s="44"/>
      <c r="G17" s="44"/>
      <c r="H17" s="44"/>
      <c r="I17" s="45"/>
      <c r="K17" s="44"/>
      <c r="L17" s="44"/>
      <c r="M17" s="45"/>
      <c r="O17" s="44"/>
      <c r="P17" s="44"/>
      <c r="Q17" s="45"/>
      <c r="S17" s="44"/>
      <c r="T17" s="44"/>
      <c r="U17" s="45"/>
      <c r="W17" s="44"/>
      <c r="X17" s="44"/>
      <c r="Y17" s="45"/>
      <c r="AA17" s="44"/>
      <c r="AB17" s="44"/>
      <c r="AC17" s="45"/>
      <c r="AE17" s="44"/>
      <c r="AF17" s="44"/>
      <c r="AG17" s="44"/>
      <c r="AI17" s="44"/>
      <c r="AJ17" s="44"/>
      <c r="AK17" s="44"/>
      <c r="AM17" s="44"/>
      <c r="AN17" s="44"/>
      <c r="AO17" s="44"/>
      <c r="AP17" s="44"/>
      <c r="AR17" s="44"/>
      <c r="AS17" s="44"/>
      <c r="AT17" s="44"/>
      <c r="AU17" s="44"/>
      <c r="AW17" s="44"/>
      <c r="AX17" s="44"/>
      <c r="AY17" s="44"/>
    </row>
    <row r="18" spans="2:51" x14ac:dyDescent="0.25">
      <c r="D18" s="44"/>
      <c r="E18" s="44"/>
      <c r="F18" s="44"/>
      <c r="G18" s="44"/>
      <c r="H18" s="44"/>
      <c r="I18" s="45"/>
      <c r="K18" s="44"/>
      <c r="L18" s="44"/>
      <c r="M18" s="45"/>
      <c r="O18" s="44"/>
      <c r="P18" s="44"/>
      <c r="Q18" s="45"/>
      <c r="S18" s="44"/>
      <c r="T18" s="44"/>
      <c r="U18" s="45"/>
      <c r="W18" s="44"/>
      <c r="X18" s="44"/>
      <c r="Y18" s="45"/>
      <c r="AA18" s="44"/>
      <c r="AB18" s="44"/>
      <c r="AC18" s="45"/>
      <c r="AE18" s="44"/>
      <c r="AF18" s="44"/>
      <c r="AG18" s="44"/>
      <c r="AI18" s="44"/>
      <c r="AJ18" s="44"/>
      <c r="AK18" s="44"/>
      <c r="AM18" s="44"/>
      <c r="AN18" s="44"/>
      <c r="AO18" s="44"/>
      <c r="AP18" s="44"/>
      <c r="AR18" s="44"/>
      <c r="AS18" s="44"/>
      <c r="AT18" s="44"/>
      <c r="AU18" s="44"/>
      <c r="AW18" s="44"/>
      <c r="AX18" s="44"/>
      <c r="AY18" s="44"/>
    </row>
    <row r="19" spans="2:51" x14ac:dyDescent="0.25">
      <c r="D19" s="44"/>
      <c r="E19" s="44"/>
      <c r="F19" s="44"/>
      <c r="G19" s="44"/>
      <c r="H19" s="44"/>
      <c r="I19" s="45"/>
      <c r="K19" s="44"/>
      <c r="L19" s="44"/>
      <c r="M19" s="45"/>
      <c r="O19" s="44"/>
      <c r="P19" s="44"/>
      <c r="Q19" s="45"/>
      <c r="S19" s="44"/>
      <c r="T19" s="44"/>
      <c r="U19" s="45"/>
      <c r="W19" s="44"/>
      <c r="X19" s="44"/>
      <c r="Y19" s="45"/>
      <c r="AA19" s="44"/>
      <c r="AB19" s="44"/>
      <c r="AC19" s="45"/>
      <c r="AE19" s="44"/>
      <c r="AF19" s="44"/>
      <c r="AG19" s="44"/>
      <c r="AI19" s="44"/>
      <c r="AJ19" s="44"/>
      <c r="AK19" s="44"/>
      <c r="AM19" s="44"/>
      <c r="AN19" s="44"/>
      <c r="AO19" s="44"/>
      <c r="AP19" s="44"/>
      <c r="AR19" s="44"/>
      <c r="AS19" s="44"/>
      <c r="AT19" s="44"/>
      <c r="AU19" s="44"/>
      <c r="AW19" s="44"/>
      <c r="AX19" s="44"/>
      <c r="AY19" s="44"/>
    </row>
    <row r="20" spans="2:51" x14ac:dyDescent="0.25">
      <c r="D20" s="44"/>
      <c r="E20" s="44"/>
      <c r="F20" s="44"/>
      <c r="G20" s="44"/>
      <c r="H20" s="44"/>
      <c r="I20" s="45"/>
      <c r="K20" s="44"/>
      <c r="L20" s="44"/>
      <c r="M20" s="45"/>
      <c r="O20" s="44"/>
      <c r="P20" s="44"/>
      <c r="Q20" s="45"/>
      <c r="S20" s="44"/>
      <c r="T20" s="44"/>
      <c r="U20" s="45"/>
      <c r="W20" s="44"/>
      <c r="X20" s="44"/>
      <c r="Y20" s="45"/>
      <c r="AA20" s="44"/>
      <c r="AB20" s="44"/>
      <c r="AC20" s="45"/>
      <c r="AE20" s="44"/>
      <c r="AF20" s="44"/>
      <c r="AG20" s="44"/>
      <c r="AI20" s="44"/>
      <c r="AJ20" s="44"/>
      <c r="AK20" s="44"/>
      <c r="AM20" s="44"/>
      <c r="AN20" s="44"/>
      <c r="AO20" s="44"/>
      <c r="AP20" s="44"/>
      <c r="AR20" s="44"/>
      <c r="AS20" s="44"/>
      <c r="AT20" s="44"/>
      <c r="AU20" s="44"/>
      <c r="AW20" s="44"/>
      <c r="AX20" s="44"/>
      <c r="AY20" s="44"/>
    </row>
    <row r="21" spans="2:51" x14ac:dyDescent="0.25">
      <c r="D21" s="44"/>
      <c r="E21" s="44"/>
      <c r="F21" s="44"/>
      <c r="G21" s="44"/>
      <c r="H21" s="44"/>
      <c r="I21" s="45"/>
      <c r="K21" s="44"/>
      <c r="L21" s="44"/>
      <c r="M21" s="45"/>
      <c r="O21" s="44"/>
      <c r="P21" s="44"/>
      <c r="Q21" s="45"/>
      <c r="S21" s="44"/>
      <c r="T21" s="44"/>
      <c r="U21" s="45"/>
      <c r="W21" s="44"/>
      <c r="X21" s="44"/>
      <c r="Y21" s="45"/>
      <c r="AA21" s="44"/>
      <c r="AB21" s="44"/>
      <c r="AC21" s="45"/>
      <c r="AE21" s="44"/>
      <c r="AF21" s="44"/>
      <c r="AG21" s="44"/>
      <c r="AI21" s="44"/>
      <c r="AJ21" s="44"/>
      <c r="AK21" s="44"/>
      <c r="AM21" s="44"/>
      <c r="AN21" s="44"/>
      <c r="AO21" s="44"/>
      <c r="AP21" s="44"/>
      <c r="AR21" s="44"/>
      <c r="AS21" s="44"/>
      <c r="AT21" s="44"/>
      <c r="AU21" s="44"/>
      <c r="AW21" s="44"/>
      <c r="AX21" s="44"/>
      <c r="AY21" s="44"/>
    </row>
    <row r="22" spans="2:51" x14ac:dyDescent="0.25">
      <c r="D22" s="44"/>
      <c r="E22" s="44"/>
      <c r="F22" s="44"/>
      <c r="G22" s="44"/>
      <c r="H22" s="44"/>
      <c r="I22" s="45"/>
      <c r="K22" s="44"/>
      <c r="L22" s="44"/>
      <c r="M22" s="45"/>
      <c r="O22" s="44"/>
      <c r="P22" s="44"/>
      <c r="Q22" s="45"/>
      <c r="S22" s="44"/>
      <c r="T22" s="44"/>
      <c r="U22" s="45"/>
      <c r="W22" s="44"/>
      <c r="X22" s="44"/>
      <c r="Y22" s="45"/>
      <c r="AA22" s="44"/>
      <c r="AB22" s="44"/>
      <c r="AC22" s="45"/>
      <c r="AE22" s="44"/>
      <c r="AF22" s="44"/>
      <c r="AG22" s="44"/>
      <c r="AI22" s="44"/>
      <c r="AJ22" s="44"/>
      <c r="AK22" s="44"/>
      <c r="AM22" s="44"/>
      <c r="AN22" s="44"/>
      <c r="AO22" s="44"/>
      <c r="AP22" s="44"/>
      <c r="AR22" s="44"/>
      <c r="AS22" s="44"/>
      <c r="AT22" s="44"/>
      <c r="AU22" s="44"/>
      <c r="AW22" s="44"/>
      <c r="AX22" s="44"/>
      <c r="AY22" s="44"/>
    </row>
    <row r="23" spans="2:51" x14ac:dyDescent="0.25">
      <c r="D23" s="44"/>
      <c r="E23" s="44"/>
      <c r="F23" s="44"/>
      <c r="G23" s="44"/>
      <c r="H23" s="44"/>
      <c r="I23" s="45"/>
      <c r="K23" s="44"/>
      <c r="L23" s="44"/>
      <c r="M23" s="45"/>
      <c r="O23" s="44"/>
      <c r="P23" s="44"/>
      <c r="Q23" s="45"/>
      <c r="S23" s="44"/>
      <c r="T23" s="44"/>
      <c r="U23" s="45"/>
      <c r="W23" s="44"/>
      <c r="X23" s="44"/>
      <c r="Y23" s="45"/>
      <c r="AA23" s="44"/>
      <c r="AB23" s="44"/>
      <c r="AC23" s="45"/>
      <c r="AE23" s="44"/>
      <c r="AF23" s="44"/>
      <c r="AG23" s="44"/>
      <c r="AI23" s="44"/>
      <c r="AJ23" s="44"/>
      <c r="AK23" s="44"/>
      <c r="AM23" s="44"/>
      <c r="AN23" s="44"/>
      <c r="AO23" s="44"/>
      <c r="AP23" s="44"/>
      <c r="AR23" s="44"/>
      <c r="AS23" s="44"/>
      <c r="AT23" s="44"/>
      <c r="AU23" s="44"/>
      <c r="AW23" s="44"/>
      <c r="AX23" s="44"/>
      <c r="AY23" s="44"/>
    </row>
    <row r="24" spans="2:51" x14ac:dyDescent="0.25">
      <c r="D24" s="44"/>
      <c r="E24" s="44"/>
      <c r="F24" s="44"/>
      <c r="G24" s="44"/>
      <c r="H24" s="44"/>
      <c r="I24" s="45"/>
      <c r="K24" s="44"/>
      <c r="L24" s="44"/>
      <c r="M24" s="45"/>
      <c r="O24" s="44"/>
      <c r="P24" s="44"/>
      <c r="Q24" s="45"/>
      <c r="S24" s="44"/>
      <c r="T24" s="44"/>
      <c r="U24" s="45"/>
      <c r="W24" s="44"/>
      <c r="X24" s="44"/>
      <c r="Y24" s="45"/>
      <c r="AA24" s="44"/>
      <c r="AB24" s="44"/>
      <c r="AC24" s="45"/>
      <c r="AE24" s="44"/>
      <c r="AF24" s="44"/>
      <c r="AG24" s="44"/>
      <c r="AI24" s="44"/>
      <c r="AJ24" s="44"/>
      <c r="AK24" s="44"/>
      <c r="AM24" s="44"/>
      <c r="AN24" s="44"/>
      <c r="AO24" s="44"/>
      <c r="AP24" s="44"/>
      <c r="AR24" s="44"/>
      <c r="AS24" s="44"/>
      <c r="AT24" s="44"/>
      <c r="AU24" s="44"/>
      <c r="AW24" s="44"/>
      <c r="AX24" s="44"/>
      <c r="AY24" s="44"/>
    </row>
    <row r="25" spans="2:51"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1" ht="15.75" customHeight="1" thickBot="1" x14ac:dyDescent="0.3">
      <c r="B26" s="71" t="s">
        <v>27</v>
      </c>
      <c r="C26" s="71">
        <f>SUM(C7:C25)</f>
        <v>0</v>
      </c>
      <c r="D26" s="71">
        <f>SUM(D7:D25)</f>
        <v>1866.3343494999999</v>
      </c>
      <c r="E26" s="71">
        <f>SUM(E7:E25)</f>
        <v>57.388115200000001</v>
      </c>
      <c r="G26" s="63">
        <f>SUM(G7:G25)</f>
        <v>25</v>
      </c>
      <c r="H26" s="63">
        <f>SUM(H7:H25)</f>
        <v>79</v>
      </c>
      <c r="I26" s="64">
        <f>AVERAGE(I7:I25)</f>
        <v>0.42024013722126929</v>
      </c>
      <c r="K26" s="63">
        <f>SUM(K7:K25)</f>
        <v>104</v>
      </c>
      <c r="L26" s="63">
        <f>SUM(L7:L25)</f>
        <v>314</v>
      </c>
      <c r="M26" s="64">
        <f>AVERAGE(M7:M25)</f>
        <v>0.5035282298573438</v>
      </c>
      <c r="O26" s="63">
        <f>SUM(O7:O25)</f>
        <v>714</v>
      </c>
      <c r="P26" s="63">
        <f>SUM(P7:P25)</f>
        <v>1773</v>
      </c>
      <c r="Q26" s="64">
        <f>AVERAGE(Q7:Q25)</f>
        <v>0.32861431575733158</v>
      </c>
      <c r="S26" s="63">
        <f>SUM(S7:S25)</f>
        <v>72</v>
      </c>
      <c r="T26" s="63">
        <f>SUM(T7:T25)</f>
        <v>174</v>
      </c>
      <c r="U26" s="64">
        <f>AVERAGE(U7:U25)</f>
        <v>0.46392829694460125</v>
      </c>
      <c r="W26" s="63">
        <f>SUM(W7:W25)</f>
        <v>198</v>
      </c>
      <c r="X26" s="63">
        <f>SUM(X7:X25)</f>
        <v>497</v>
      </c>
      <c r="Y26" s="64">
        <f>AVERAGE(Y7:Y25)</f>
        <v>0.34858009788923566</v>
      </c>
      <c r="AA26" s="63">
        <f>SUM(AA7:AA25)</f>
        <v>845</v>
      </c>
      <c r="AB26" s="63">
        <f>SUM(AB7:AB25)</f>
        <v>2403</v>
      </c>
      <c r="AC26" s="64">
        <f>AVERAGE(AC7:AC25)</f>
        <v>0.44661095779234111</v>
      </c>
      <c r="AE26" s="63">
        <f>SUM(AE7:AE25)</f>
        <v>1193.2747047</v>
      </c>
      <c r="AF26" s="63">
        <f>SUM(AF7:AF25)</f>
        <v>3048.7507351000004</v>
      </c>
      <c r="AG26" s="63">
        <f>SUM(AG7:AG25)</f>
        <v>8592.7927688</v>
      </c>
      <c r="AI26" s="63">
        <f>SUM(AI7:AI25)</f>
        <v>4523.3239530000001</v>
      </c>
      <c r="AJ26" s="63">
        <f>SUM(AJ7:AJ25)</f>
        <v>7977.2163648000005</v>
      </c>
      <c r="AK26" s="63">
        <f>SUM(AK7:AK25)</f>
        <v>16617.641657700002</v>
      </c>
      <c r="AM26" s="63">
        <f>SUM(AM7:AM25)</f>
        <v>10802.51215</v>
      </c>
      <c r="AN26" s="63">
        <f>SUM(AN7:AN25)</f>
        <v>10492.345253700001</v>
      </c>
      <c r="AO26" s="63">
        <f>SUM(AO7:AO25)</f>
        <v>9981.3620320000009</v>
      </c>
      <c r="AP26" s="63">
        <f>SUM(AP7:AP25)</f>
        <v>8040.1331024000001</v>
      </c>
      <c r="AR26" s="63">
        <f>SUM(AR7:AR25)</f>
        <v>3592.2171141999997</v>
      </c>
      <c r="AS26" s="63">
        <f>SUM(AS7:AS25)</f>
        <v>3194.2392835000001</v>
      </c>
      <c r="AT26" s="63">
        <f>SUM(AT7:AT25)</f>
        <v>2891.5021217000003</v>
      </c>
      <c r="AU26" s="63">
        <f>SUM(AU7:AU25)</f>
        <v>1541.0701184</v>
      </c>
      <c r="AW26" s="63">
        <f>SUM(AW7:AW25)</f>
        <v>18209.908490200003</v>
      </c>
      <c r="AX26" s="63">
        <f>SUM(AX7:AX25)</f>
        <v>20850.080518500003</v>
      </c>
      <c r="AY26" s="63">
        <f>SUM(AY7:AY25)</f>
        <v>26198.8448785</v>
      </c>
    </row>
    <row r="27" spans="2:51"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33">
        <f>AE26/(AE26+AN26)</f>
        <v>0.10211479655747624</v>
      </c>
      <c r="AF27" s="133">
        <f>AF26/(AF26+AO26)</f>
        <v>0.23397731006579264</v>
      </c>
      <c r="AG27" s="133">
        <f>AG26/(AG26+AP26)</f>
        <v>0.51661342299844348</v>
      </c>
      <c r="AI27" s="133">
        <f>AI26/(AI26+AS26)</f>
        <v>0.58610779262644275</v>
      </c>
      <c r="AJ27" s="133">
        <f>AJ26/(AJ26+AT26)</f>
        <v>0.73396108057343412</v>
      </c>
      <c r="AK27" s="133">
        <f>AK26/(AK26+AU26)</f>
        <v>0.91513329043372371</v>
      </c>
    </row>
    <row r="28" spans="2:51" x14ac:dyDescent="0.25">
      <c r="H28" s="44"/>
      <c r="L28" s="44"/>
      <c r="P28" s="44"/>
      <c r="AE28" s="44">
        <f>ROUND(AE26+AN26,-1)</f>
        <v>11690</v>
      </c>
      <c r="AF28" s="44">
        <f>ROUND(AF26+AO26,-1)</f>
        <v>13030</v>
      </c>
      <c r="AG28" s="44">
        <f>ROUND(AG26+AP26,-1)</f>
        <v>16630</v>
      </c>
      <c r="AI28" s="44">
        <f>ROUND(AI26+AS26,-1)</f>
        <v>7720</v>
      </c>
      <c r="AJ28" s="44">
        <f>ROUND(AJ26+AT26,-1)</f>
        <v>10870</v>
      </c>
      <c r="AK28" s="44">
        <f>ROUND(AK26+AU26,-1)</f>
        <v>18160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2024-09-01T16:00:49Z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2024-07-19T17:21:15Z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4971ec72-3ba1-44d4-8b5f-1445626520a1</vt:lpwstr>
  </property>
  <property fmtid="{D5CDD505-2E9C-101B-9397-08002B2CF9AE}" pid="8" name="MSIP_Label_09b73270-2993-4076-be47-9c78f42a1e84_ContentBits">
    <vt:lpwstr>0</vt:lpwstr>
  </property>
</Properties>
</file>