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D:\TSUNAMIdata\Hazus\FY22_NOAA_task4\Report\Tables\Curry\"/>
    </mc:Choice>
  </mc:AlternateContent>
  <xr:revisionPtr revIDLastSave="0" documentId="13_ncr:1_{55496490-6BC5-4CAA-A0D8-D140345179D0}" xr6:coauthVersionLast="47" xr6:coauthVersionMax="47" xr10:uidLastSave="{00000000-0000-0000-0000-000000000000}"/>
  <bookViews>
    <workbookView xWindow="3885" yWindow="1845" windowWidth="33450" windowHeight="14790" tabRatio="837" firstSheet="2" activeTab="8" xr2:uid="{00000000-000D-0000-FFFF-FFFF00000000}"/>
  </bookViews>
  <sheets>
    <sheet name="Note" sheetId="1" r:id="rId1"/>
    <sheet name="Table3-1" sheetId="2" r:id="rId2"/>
    <sheet name="Table3-2" sheetId="3" r:id="rId3"/>
    <sheet name="Table3-3" sheetId="4" r:id="rId4"/>
    <sheet name="Table3-4" sheetId="5" r:id="rId5"/>
    <sheet name="Table3-5" sheetId="6" r:id="rId6"/>
    <sheet name="Table3-6" sheetId="7" r:id="rId7"/>
    <sheet name="Table3-7" sheetId="8" r:id="rId8"/>
    <sheet name="Table3-8" sheetId="9" r:id="rId9"/>
    <sheet name="Res_Occupancy" sheetId="10" r:id="rId10"/>
    <sheet name="Bldg_Damage" sheetId="11" r:id="rId11"/>
    <sheet name="Bldg_types_A" sheetId="12" r:id="rId12"/>
    <sheet name="Bldg_types_B" sheetId="13" r:id="rId13"/>
    <sheet name="BuildingDamage" sheetId="14" r:id="rId14"/>
    <sheet name="Dmg by Pct" sheetId="21" r:id="rId15"/>
    <sheet name="BuildValues" sheetId="16" r:id="rId16"/>
    <sheet name="Content Loss" sheetId="17" r:id="rId17"/>
    <sheet name="Bld Dmg Occ" sheetId="18" r:id="rId18"/>
    <sheet name="Economy" sheetId="19" r:id="rId19"/>
    <sheet name="Adjustments" sheetId="20" r:id="rId20"/>
  </sheets>
  <definedNames>
    <definedName name="_Ref13051046" localSheetId="6">'Table3-6'!$B$1</definedName>
    <definedName name="_Ref35955967" localSheetId="2">'Table3-2'!$B$2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13" i="17" l="1"/>
  <c r="Z13" i="17"/>
  <c r="Y13" i="17"/>
  <c r="AA12" i="17"/>
  <c r="Z12" i="17"/>
  <c r="Y12" i="17"/>
  <c r="AA11" i="17"/>
  <c r="Z11" i="17"/>
  <c r="Y11" i="17"/>
  <c r="AA10" i="17"/>
  <c r="Z10" i="17"/>
  <c r="Y10" i="17"/>
  <c r="AA9" i="17"/>
  <c r="Z9" i="17"/>
  <c r="Y9" i="17"/>
  <c r="AA8" i="17"/>
  <c r="Z8" i="17"/>
  <c r="Y8" i="17"/>
  <c r="Y27" i="17" s="1"/>
  <c r="AA7" i="17"/>
  <c r="Z7" i="17"/>
  <c r="Z27" i="17" s="1"/>
  <c r="Y7" i="17"/>
  <c r="AY13" i="9"/>
  <c r="AX13" i="9"/>
  <c r="AW13" i="9"/>
  <c r="AY12" i="9"/>
  <c r="AX12" i="9"/>
  <c r="AW12" i="9"/>
  <c r="AY11" i="9"/>
  <c r="AX11" i="9"/>
  <c r="AW11" i="9"/>
  <c r="AY10" i="9"/>
  <c r="AX10" i="9"/>
  <c r="AW10" i="9"/>
  <c r="AY9" i="9"/>
  <c r="AX9" i="9"/>
  <c r="AW9" i="9"/>
  <c r="AW26" i="9" s="1"/>
  <c r="AY8" i="9"/>
  <c r="AY26" i="9" s="1"/>
  <c r="AX8" i="9"/>
  <c r="AW8" i="9"/>
  <c r="AY7" i="9"/>
  <c r="AX7" i="9"/>
  <c r="AX26" i="9" s="1"/>
  <c r="AW7" i="9"/>
  <c r="P28" i="9"/>
  <c r="L28" i="9"/>
  <c r="H28" i="9"/>
  <c r="AK27" i="9"/>
  <c r="AJ27" i="9"/>
  <c r="AI27" i="9"/>
  <c r="AG27" i="9"/>
  <c r="AF27" i="9"/>
  <c r="AE27" i="9"/>
  <c r="I28" i="18"/>
  <c r="H28" i="18"/>
  <c r="G28" i="18"/>
  <c r="F28" i="18"/>
  <c r="E28" i="18"/>
  <c r="D28" i="18"/>
  <c r="C28" i="18"/>
  <c r="R26" i="21"/>
  <c r="Q26" i="21"/>
  <c r="P26" i="21"/>
  <c r="N26" i="21"/>
  <c r="M26" i="21"/>
  <c r="L26" i="21"/>
  <c r="J26" i="21"/>
  <c r="I26" i="21"/>
  <c r="H26" i="21"/>
  <c r="F26" i="21"/>
  <c r="E26" i="21"/>
  <c r="D26" i="21"/>
  <c r="C26" i="21"/>
  <c r="V13" i="21"/>
  <c r="U13" i="21"/>
  <c r="T13" i="21"/>
  <c r="V12" i="21"/>
  <c r="U12" i="21"/>
  <c r="T12" i="21"/>
  <c r="V11" i="21"/>
  <c r="U11" i="21"/>
  <c r="T11" i="21"/>
  <c r="V10" i="21"/>
  <c r="U10" i="21"/>
  <c r="T10" i="21"/>
  <c r="V9" i="21"/>
  <c r="U9" i="21"/>
  <c r="T9" i="21"/>
  <c r="V8" i="21"/>
  <c r="U8" i="21"/>
  <c r="T8" i="21"/>
  <c r="V7" i="21"/>
  <c r="V26" i="21" s="1"/>
  <c r="U7" i="21"/>
  <c r="U26" i="21" s="1"/>
  <c r="T7" i="21"/>
  <c r="T26" i="21" s="1"/>
  <c r="AA27" i="17" l="1"/>
  <c r="Q28" i="12"/>
  <c r="P28" i="12"/>
  <c r="AF28" i="12" s="1"/>
  <c r="O28" i="12"/>
  <c r="AE28" i="12" s="1"/>
  <c r="N28" i="12"/>
  <c r="AD28" i="12" s="1"/>
  <c r="M28" i="12"/>
  <c r="AC28" i="12" s="1"/>
  <c r="L28" i="12"/>
  <c r="AB28" i="12" s="1"/>
  <c r="K28" i="12"/>
  <c r="AA28" i="12" s="1"/>
  <c r="AG28" i="12" s="1"/>
  <c r="I28" i="12"/>
  <c r="H28" i="12"/>
  <c r="X28" i="12" s="1"/>
  <c r="G28" i="12"/>
  <c r="W28" i="12" s="1"/>
  <c r="F28" i="12"/>
  <c r="V28" i="12" s="1"/>
  <c r="E28" i="12"/>
  <c r="U28" i="12" s="1"/>
  <c r="D28" i="12"/>
  <c r="T28" i="12" s="1"/>
  <c r="C28" i="12"/>
  <c r="S28" i="12" s="1"/>
  <c r="Y28" i="12" s="1"/>
  <c r="S27" i="11"/>
  <c r="J27" i="11" s="1"/>
  <c r="I27" i="11" s="1"/>
  <c r="R27" i="11"/>
  <c r="Q27" i="11"/>
  <c r="P27" i="11"/>
  <c r="O27" i="11"/>
  <c r="L27" i="11"/>
  <c r="H27" i="11"/>
  <c r="G27" i="11"/>
  <c r="F27" i="11"/>
  <c r="E27" i="11"/>
  <c r="D27" i="11"/>
  <c r="C27" i="11"/>
  <c r="AK28" i="9"/>
  <c r="AC27" i="9"/>
  <c r="Y27" i="9"/>
  <c r="U27" i="9"/>
  <c r="Q27" i="9"/>
  <c r="M27" i="9"/>
  <c r="I27" i="9"/>
  <c r="AU26" i="9"/>
  <c r="AT26" i="9"/>
  <c r="AS26" i="9"/>
  <c r="AR26" i="9"/>
  <c r="AP26" i="9"/>
  <c r="AO26" i="9"/>
  <c r="AN26" i="9"/>
  <c r="AM26" i="9"/>
  <c r="AK26" i="9"/>
  <c r="AJ26" i="9"/>
  <c r="AJ28" i="9" s="1"/>
  <c r="AI26" i="9"/>
  <c r="AI28" i="9" s="1"/>
  <c r="AG26" i="9"/>
  <c r="AG28" i="9" s="1"/>
  <c r="AF26" i="9"/>
  <c r="AF28" i="9" s="1"/>
  <c r="AE26" i="9"/>
  <c r="AE28" i="9" s="1"/>
  <c r="AC26" i="9"/>
  <c r="AB26" i="9"/>
  <c r="AA26" i="9"/>
  <c r="Y26" i="9"/>
  <c r="X26" i="9"/>
  <c r="W26" i="9"/>
  <c r="U26" i="9"/>
  <c r="T26" i="9"/>
  <c r="S26" i="9"/>
  <c r="Q26" i="9"/>
  <c r="P26" i="9"/>
  <c r="O26" i="9"/>
  <c r="M26" i="9"/>
  <c r="L26" i="9"/>
  <c r="K26" i="9"/>
  <c r="I26" i="9"/>
  <c r="H26" i="9"/>
  <c r="G26" i="9"/>
  <c r="E26" i="9"/>
  <c r="D26" i="9"/>
  <c r="C26" i="9"/>
  <c r="M27" i="8"/>
  <c r="L27" i="8"/>
  <c r="K27" i="8"/>
  <c r="N27" i="8" s="1"/>
  <c r="H27" i="8"/>
  <c r="G27" i="8"/>
  <c r="F27" i="8"/>
  <c r="I27" i="8" s="1"/>
  <c r="D27" i="8"/>
  <c r="C27" i="8"/>
  <c r="Y26" i="7"/>
  <c r="X26" i="7"/>
  <c r="W26" i="7"/>
  <c r="U26" i="7"/>
  <c r="T26" i="7"/>
  <c r="Q26" i="7"/>
  <c r="P26" i="7"/>
  <c r="O26" i="7"/>
  <c r="M26" i="7"/>
  <c r="L26" i="7"/>
  <c r="K26" i="7"/>
  <c r="S26" i="7" s="1"/>
  <c r="I26" i="7"/>
  <c r="H26" i="7"/>
  <c r="G26" i="7"/>
  <c r="E26" i="7"/>
  <c r="D26" i="7"/>
  <c r="C26" i="7"/>
  <c r="Q28" i="4"/>
  <c r="P28" i="4"/>
  <c r="AF28" i="4" s="1"/>
  <c r="O28" i="4"/>
  <c r="AE28" i="4" s="1"/>
  <c r="N28" i="4"/>
  <c r="AD28" i="4" s="1"/>
  <c r="M28" i="4"/>
  <c r="AC28" i="4" s="1"/>
  <c r="L28" i="4"/>
  <c r="AB28" i="4" s="1"/>
  <c r="K28" i="4"/>
  <c r="AA28" i="4" s="1"/>
  <c r="AG28" i="4" s="1"/>
  <c r="I28" i="4"/>
  <c r="H28" i="4"/>
  <c r="X28" i="4" s="1"/>
  <c r="G28" i="4"/>
  <c r="W28" i="4" s="1"/>
  <c r="F28" i="4"/>
  <c r="V28" i="4" s="1"/>
  <c r="E28" i="4"/>
  <c r="U28" i="4" s="1"/>
  <c r="D28" i="4"/>
  <c r="T28" i="4" s="1"/>
  <c r="C28" i="4"/>
  <c r="S28" i="4" s="1"/>
  <c r="Y28" i="4" s="1"/>
  <c r="S27" i="3"/>
  <c r="R27" i="3"/>
  <c r="Q27" i="3"/>
  <c r="V27" i="3" s="1"/>
  <c r="L27" i="3"/>
  <c r="O27" i="3" s="1"/>
  <c r="K27" i="3"/>
  <c r="N27" i="3" s="1"/>
  <c r="J27" i="3"/>
  <c r="M27" i="3" s="1"/>
  <c r="E27" i="3"/>
  <c r="H27" i="3" s="1"/>
  <c r="D27" i="3"/>
  <c r="G27" i="3" s="1"/>
  <c r="C27" i="3"/>
  <c r="F27" i="3" s="1"/>
  <c r="I29" i="2"/>
  <c r="Q27" i="2"/>
  <c r="P27" i="2"/>
  <c r="O27" i="2"/>
  <c r="M27" i="2"/>
  <c r="L27" i="2"/>
  <c r="K27" i="2"/>
  <c r="I27" i="2"/>
  <c r="H27" i="2"/>
  <c r="H29" i="2" s="1"/>
  <c r="G27" i="2"/>
  <c r="G29" i="2" s="1"/>
  <c r="E27" i="2"/>
  <c r="X27" i="2" s="1"/>
  <c r="D27" i="2"/>
  <c r="S27" i="2" s="1"/>
  <c r="C27" i="2"/>
  <c r="V27" i="2" s="1"/>
  <c r="T27" i="3" l="1"/>
  <c r="U27" i="3"/>
  <c r="W27" i="2"/>
  <c r="R27" i="2"/>
  <c r="T27" i="2"/>
  <c r="BE27" i="5"/>
  <c r="BD27" i="5"/>
  <c r="BC27" i="5"/>
  <c r="BA27" i="5"/>
  <c r="AZ27" i="5"/>
  <c r="AY27" i="5"/>
  <c r="AW27" i="5"/>
  <c r="AV27" i="5"/>
  <c r="AU27" i="5"/>
  <c r="AS27" i="5"/>
  <c r="AR27" i="5"/>
  <c r="AQ27" i="5"/>
  <c r="AM27" i="5"/>
  <c r="AG27" i="5"/>
  <c r="AC27" i="5"/>
  <c r="AO27" i="5" s="1"/>
  <c r="AB27" i="5"/>
  <c r="AN27" i="5" s="1"/>
  <c r="AA27" i="5"/>
  <c r="Y27" i="5"/>
  <c r="X27" i="5"/>
  <c r="AF27" i="5" s="1"/>
  <c r="W27" i="5"/>
  <c r="AE27" i="5" s="1"/>
  <c r="U27" i="5"/>
  <c r="T27" i="5"/>
  <c r="R27" i="5"/>
  <c r="Q27" i="5"/>
  <c r="P27" i="5"/>
  <c r="N27" i="5"/>
  <c r="M27" i="5"/>
  <c r="AJ27" i="5" s="1"/>
  <c r="L27" i="5"/>
  <c r="AI27" i="5" s="1"/>
  <c r="K27" i="5"/>
  <c r="J27" i="5"/>
  <c r="AK27" i="5" s="1"/>
  <c r="I27" i="5"/>
  <c r="H27" i="5"/>
  <c r="F27" i="5"/>
  <c r="E27" i="5"/>
  <c r="D27" i="5"/>
  <c r="C27" i="5"/>
  <c r="G27" i="17"/>
  <c r="W27" i="17"/>
  <c r="V27" i="17"/>
  <c r="U27" i="17"/>
  <c r="Z27" i="20"/>
  <c r="Y27" i="20"/>
  <c r="X27" i="20"/>
  <c r="V27" i="20"/>
  <c r="U27" i="20"/>
  <c r="T27" i="20"/>
  <c r="R27" i="20"/>
  <c r="Q27" i="20"/>
  <c r="P27" i="20"/>
  <c r="N27" i="20"/>
  <c r="M27" i="20"/>
  <c r="L27" i="20"/>
  <c r="J27" i="20"/>
  <c r="I27" i="20"/>
  <c r="H27" i="20"/>
  <c r="F27" i="20"/>
  <c r="E27" i="20"/>
  <c r="D27" i="20"/>
  <c r="I27" i="19"/>
  <c r="G27" i="19"/>
  <c r="K27" i="19" s="1"/>
  <c r="F27" i="19"/>
  <c r="J27" i="19" s="1"/>
  <c r="E27" i="19"/>
  <c r="C27" i="19"/>
  <c r="K13" i="19"/>
  <c r="J13" i="19"/>
  <c r="I13" i="19"/>
  <c r="K12" i="19"/>
  <c r="J12" i="19"/>
  <c r="I12" i="19"/>
  <c r="K11" i="19"/>
  <c r="J11" i="19"/>
  <c r="I11" i="19"/>
  <c r="K10" i="19"/>
  <c r="J10" i="19"/>
  <c r="I10" i="19"/>
  <c r="K9" i="19"/>
  <c r="J9" i="19"/>
  <c r="I9" i="19"/>
  <c r="K8" i="19"/>
  <c r="J8" i="19"/>
  <c r="I8" i="19"/>
  <c r="K7" i="19"/>
  <c r="J7" i="19"/>
  <c r="I7" i="19"/>
  <c r="I27" i="18"/>
  <c r="H27" i="18"/>
  <c r="G27" i="18"/>
  <c r="F27" i="18"/>
  <c r="E27" i="18"/>
  <c r="D27" i="18"/>
  <c r="C27" i="18"/>
  <c r="O27" i="17"/>
  <c r="N27" i="17"/>
  <c r="M27" i="17"/>
  <c r="K27" i="17"/>
  <c r="J27" i="17"/>
  <c r="I27" i="17"/>
  <c r="E27" i="17"/>
  <c r="C27" i="17"/>
  <c r="S13" i="17"/>
  <c r="R13" i="17"/>
  <c r="Q13" i="17"/>
  <c r="S12" i="17"/>
  <c r="R12" i="17"/>
  <c r="Q12" i="17"/>
  <c r="S11" i="17"/>
  <c r="R11" i="17"/>
  <c r="Q11" i="17"/>
  <c r="S10" i="17"/>
  <c r="R10" i="17"/>
  <c r="Q10" i="17"/>
  <c r="S9" i="17"/>
  <c r="R9" i="17"/>
  <c r="Q9" i="17"/>
  <c r="S8" i="17"/>
  <c r="R8" i="17"/>
  <c r="Q8" i="17"/>
  <c r="Q27" i="17" s="1"/>
  <c r="S7" i="17"/>
  <c r="S27" i="17" s="1"/>
  <c r="R7" i="17"/>
  <c r="R27" i="17" s="1"/>
  <c r="Q7" i="17"/>
  <c r="AC27" i="16"/>
  <c r="AB27" i="16"/>
  <c r="AA27" i="16"/>
  <c r="Z27" i="16"/>
  <c r="Y27" i="16"/>
  <c r="X27" i="16"/>
  <c r="W27" i="16"/>
  <c r="U27" i="16"/>
  <c r="T27" i="16"/>
  <c r="S27" i="16"/>
  <c r="R27" i="16"/>
  <c r="P27" i="16"/>
  <c r="O27" i="16"/>
  <c r="N27" i="16"/>
  <c r="M27" i="16"/>
  <c r="K27" i="16"/>
  <c r="J27" i="16"/>
  <c r="I27" i="16"/>
  <c r="H27" i="16"/>
  <c r="F27" i="16"/>
  <c r="E27" i="16"/>
  <c r="D27" i="16"/>
  <c r="C27" i="16"/>
  <c r="H26" i="14"/>
  <c r="G26" i="14"/>
  <c r="F26" i="14"/>
  <c r="E26" i="14"/>
  <c r="D26" i="14"/>
  <c r="C26" i="14"/>
  <c r="F26" i="13"/>
  <c r="E26" i="13"/>
  <c r="D26" i="13"/>
  <c r="C26" i="13"/>
  <c r="G25" i="13"/>
  <c r="G24" i="13"/>
  <c r="G23" i="13"/>
  <c r="G22" i="13"/>
  <c r="G21" i="13"/>
  <c r="G20" i="13"/>
  <c r="G19" i="13"/>
  <c r="G18" i="13"/>
  <c r="G17" i="13"/>
  <c r="G16" i="13"/>
  <c r="G15" i="13"/>
  <c r="G14" i="13"/>
  <c r="G13" i="13"/>
  <c r="G12" i="13"/>
  <c r="G11" i="13"/>
  <c r="G10" i="13"/>
  <c r="G9" i="13"/>
  <c r="G8" i="13"/>
  <c r="G7" i="13"/>
  <c r="G6" i="13"/>
  <c r="AF14" i="12"/>
  <c r="AE14" i="12"/>
  <c r="AD14" i="12"/>
  <c r="AC14" i="12"/>
  <c r="AA14" i="12"/>
  <c r="X14" i="12"/>
  <c r="W14" i="12"/>
  <c r="V14" i="12"/>
  <c r="Q14" i="12"/>
  <c r="AB14" i="12" s="1"/>
  <c r="AG14" i="12" s="1"/>
  <c r="I14" i="12"/>
  <c r="U14" i="12" s="1"/>
  <c r="AE13" i="12"/>
  <c r="AD13" i="12"/>
  <c r="AA13" i="12"/>
  <c r="Q13" i="12"/>
  <c r="AF13" i="12" s="1"/>
  <c r="I13" i="12"/>
  <c r="X13" i="12" s="1"/>
  <c r="X12" i="12"/>
  <c r="W12" i="12"/>
  <c r="U12" i="12"/>
  <c r="T12" i="12"/>
  <c r="Q12" i="12"/>
  <c r="AF12" i="12" s="1"/>
  <c r="I12" i="12"/>
  <c r="V12" i="12" s="1"/>
  <c r="AA11" i="12"/>
  <c r="Q11" i="12"/>
  <c r="AF11" i="12" s="1"/>
  <c r="I11" i="12"/>
  <c r="X11" i="12" s="1"/>
  <c r="AF10" i="12"/>
  <c r="AE10" i="12"/>
  <c r="AD10" i="12"/>
  <c r="AC10" i="12"/>
  <c r="AA10" i="12"/>
  <c r="X10" i="12"/>
  <c r="W10" i="12"/>
  <c r="V10" i="12"/>
  <c r="Q10" i="12"/>
  <c r="AB10" i="12" s="1"/>
  <c r="AG10" i="12" s="1"/>
  <c r="I10" i="12"/>
  <c r="U10" i="12" s="1"/>
  <c r="AE9" i="12"/>
  <c r="AD9" i="12"/>
  <c r="AA9" i="12"/>
  <c r="Q9" i="12"/>
  <c r="AF9" i="12" s="1"/>
  <c r="I9" i="12"/>
  <c r="X9" i="12" s="1"/>
  <c r="X8" i="12"/>
  <c r="W8" i="12"/>
  <c r="U8" i="12"/>
  <c r="T8" i="12"/>
  <c r="Q8" i="12"/>
  <c r="AF8" i="12" s="1"/>
  <c r="I8" i="12"/>
  <c r="V8" i="12" s="1"/>
  <c r="J13" i="11"/>
  <c r="H13" i="11"/>
  <c r="I13" i="11" s="1"/>
  <c r="G13" i="11"/>
  <c r="F13" i="11"/>
  <c r="E13" i="11"/>
  <c r="D13" i="11"/>
  <c r="J12" i="11"/>
  <c r="I12" i="11"/>
  <c r="H12" i="11"/>
  <c r="G12" i="11"/>
  <c r="F12" i="11"/>
  <c r="E12" i="11"/>
  <c r="D12" i="11"/>
  <c r="J11" i="11"/>
  <c r="I11" i="11" s="1"/>
  <c r="H11" i="11"/>
  <c r="G11" i="11"/>
  <c r="F11" i="11"/>
  <c r="E11" i="11"/>
  <c r="D11" i="11"/>
  <c r="J10" i="11"/>
  <c r="I10" i="11" s="1"/>
  <c r="H10" i="11"/>
  <c r="G10" i="11"/>
  <c r="F10" i="11"/>
  <c r="E10" i="11"/>
  <c r="D10" i="11"/>
  <c r="J9" i="11"/>
  <c r="I9" i="11" s="1"/>
  <c r="H9" i="11"/>
  <c r="G9" i="11"/>
  <c r="F9" i="11"/>
  <c r="E9" i="11"/>
  <c r="D9" i="11"/>
  <c r="J8" i="11"/>
  <c r="I8" i="11" s="1"/>
  <c r="H8" i="11"/>
  <c r="G8" i="11"/>
  <c r="F8" i="11"/>
  <c r="E8" i="11"/>
  <c r="D8" i="11"/>
  <c r="J7" i="11"/>
  <c r="I7" i="11"/>
  <c r="H7" i="11"/>
  <c r="G7" i="11"/>
  <c r="F7" i="11"/>
  <c r="E7" i="11"/>
  <c r="D7" i="11"/>
  <c r="F26" i="10"/>
  <c r="E26" i="10"/>
  <c r="D26" i="10"/>
  <c r="C26" i="10"/>
  <c r="G25" i="10"/>
  <c r="G24" i="10"/>
  <c r="G23" i="10"/>
  <c r="G22" i="10"/>
  <c r="G21" i="10"/>
  <c r="G20" i="10"/>
  <c r="G19" i="10"/>
  <c r="G18" i="10"/>
  <c r="G17" i="10"/>
  <c r="G16" i="10"/>
  <c r="G15" i="10"/>
  <c r="G14" i="10"/>
  <c r="G13" i="10"/>
  <c r="G12" i="10"/>
  <c r="G11" i="10"/>
  <c r="G10" i="10"/>
  <c r="G9" i="10"/>
  <c r="G8" i="10"/>
  <c r="G7" i="10"/>
  <c r="G6" i="10"/>
  <c r="AK13" i="9"/>
  <c r="AJ13" i="9"/>
  <c r="AG13" i="9"/>
  <c r="AF13" i="9"/>
  <c r="AE13" i="9"/>
  <c r="AI13" i="9" s="1"/>
  <c r="AC13" i="9"/>
  <c r="Y13" i="9"/>
  <c r="U13" i="9"/>
  <c r="Q13" i="9"/>
  <c r="M13" i="9"/>
  <c r="I13" i="9"/>
  <c r="AJ12" i="9"/>
  <c r="AI12" i="9"/>
  <c r="AG12" i="9"/>
  <c r="AK12" i="9" s="1"/>
  <c r="AF12" i="9"/>
  <c r="AE12" i="9"/>
  <c r="AC12" i="9"/>
  <c r="Y12" i="9"/>
  <c r="U12" i="9"/>
  <c r="Q12" i="9"/>
  <c r="M12" i="9"/>
  <c r="I12" i="9"/>
  <c r="AI11" i="9"/>
  <c r="AG11" i="9"/>
  <c r="AK11" i="9" s="1"/>
  <c r="AF11" i="9"/>
  <c r="AJ11" i="9" s="1"/>
  <c r="AE11" i="9"/>
  <c r="AC11" i="9"/>
  <c r="Y11" i="9"/>
  <c r="U11" i="9"/>
  <c r="Q11" i="9"/>
  <c r="M11" i="9"/>
  <c r="I11" i="9"/>
  <c r="AK10" i="9"/>
  <c r="AJ10" i="9"/>
  <c r="AG10" i="9"/>
  <c r="AF10" i="9"/>
  <c r="AE10" i="9"/>
  <c r="AI10" i="9" s="1"/>
  <c r="AC10" i="9"/>
  <c r="Y10" i="9"/>
  <c r="U10" i="9"/>
  <c r="Q10" i="9"/>
  <c r="M10" i="9"/>
  <c r="I10" i="9"/>
  <c r="AK9" i="9"/>
  <c r="AG9" i="9"/>
  <c r="AF9" i="9"/>
  <c r="AJ9" i="9" s="1"/>
  <c r="AE9" i="9"/>
  <c r="AI9" i="9" s="1"/>
  <c r="AC9" i="9"/>
  <c r="Y9" i="9"/>
  <c r="U9" i="9"/>
  <c r="Q9" i="9"/>
  <c r="M9" i="9"/>
  <c r="I9" i="9"/>
  <c r="AK8" i="9"/>
  <c r="AJ8" i="9"/>
  <c r="AG8" i="9"/>
  <c r="AF8" i="9"/>
  <c r="AE8" i="9"/>
  <c r="AI8" i="9" s="1"/>
  <c r="AC8" i="9"/>
  <c r="Y8" i="9"/>
  <c r="U8" i="9"/>
  <c r="Q8" i="9"/>
  <c r="M8" i="9"/>
  <c r="I8" i="9"/>
  <c r="AK7" i="9"/>
  <c r="AJ7" i="9"/>
  <c r="AG7" i="9"/>
  <c r="AF7" i="9"/>
  <c r="AE7" i="9"/>
  <c r="AI7" i="9" s="1"/>
  <c r="AC7" i="9"/>
  <c r="Y7" i="9"/>
  <c r="U7" i="9"/>
  <c r="Q7" i="9"/>
  <c r="M7" i="9"/>
  <c r="I7" i="9"/>
  <c r="N13" i="8"/>
  <c r="I13" i="8"/>
  <c r="N12" i="8"/>
  <c r="I12" i="8"/>
  <c r="N11" i="8"/>
  <c r="I11" i="8"/>
  <c r="N10" i="8"/>
  <c r="I10" i="8"/>
  <c r="N9" i="8"/>
  <c r="I9" i="8"/>
  <c r="N8" i="8"/>
  <c r="I8" i="8"/>
  <c r="N7" i="8"/>
  <c r="I7" i="8"/>
  <c r="Y13" i="7"/>
  <c r="X13" i="7"/>
  <c r="W13" i="7"/>
  <c r="U13" i="7"/>
  <c r="T13" i="7"/>
  <c r="S13" i="7"/>
  <c r="Y12" i="7"/>
  <c r="X12" i="7"/>
  <c r="W12" i="7"/>
  <c r="U12" i="7"/>
  <c r="T12" i="7"/>
  <c r="S12" i="7"/>
  <c r="Y11" i="7"/>
  <c r="X11" i="7"/>
  <c r="W11" i="7"/>
  <c r="U11" i="7"/>
  <c r="T11" i="7"/>
  <c r="S11" i="7"/>
  <c r="Y10" i="7"/>
  <c r="X10" i="7"/>
  <c r="W10" i="7"/>
  <c r="U10" i="7"/>
  <c r="T10" i="7"/>
  <c r="S10" i="7"/>
  <c r="Y9" i="7"/>
  <c r="X9" i="7"/>
  <c r="W9" i="7"/>
  <c r="U9" i="7"/>
  <c r="T9" i="7"/>
  <c r="S9" i="7"/>
  <c r="Y8" i="7"/>
  <c r="X8" i="7"/>
  <c r="W8" i="7"/>
  <c r="U8" i="7"/>
  <c r="T8" i="7"/>
  <c r="S8" i="7"/>
  <c r="Y7" i="7"/>
  <c r="X7" i="7"/>
  <c r="W7" i="7"/>
  <c r="U7" i="7"/>
  <c r="T7" i="7"/>
  <c r="S7" i="7"/>
  <c r="M27" i="6"/>
  <c r="L27" i="6"/>
  <c r="K27" i="6"/>
  <c r="J27" i="6"/>
  <c r="H27" i="6"/>
  <c r="G27" i="6"/>
  <c r="F27" i="6"/>
  <c r="E27" i="6"/>
  <c r="C27" i="6"/>
  <c r="R27" i="6"/>
  <c r="R13" i="6"/>
  <c r="Q13" i="6"/>
  <c r="P13" i="6"/>
  <c r="O13" i="6"/>
  <c r="R12" i="6"/>
  <c r="Q12" i="6"/>
  <c r="P12" i="6"/>
  <c r="O12" i="6"/>
  <c r="R11" i="6"/>
  <c r="Q11" i="6"/>
  <c r="P11" i="6"/>
  <c r="O11" i="6"/>
  <c r="O27" i="6" s="1"/>
  <c r="R10" i="6"/>
  <c r="Q10" i="6"/>
  <c r="P10" i="6"/>
  <c r="O10" i="6"/>
  <c r="R9" i="6"/>
  <c r="Q9" i="6"/>
  <c r="P9" i="6"/>
  <c r="O9" i="6"/>
  <c r="R8" i="6"/>
  <c r="Q8" i="6"/>
  <c r="P8" i="6"/>
  <c r="O8" i="6"/>
  <c r="R7" i="6"/>
  <c r="Q7" i="6"/>
  <c r="Q27" i="6" s="1"/>
  <c r="P7" i="6"/>
  <c r="P27" i="6" s="1"/>
  <c r="O7" i="6"/>
  <c r="BE13" i="5"/>
  <c r="BD13" i="5"/>
  <c r="BC13" i="5"/>
  <c r="AS13" i="5"/>
  <c r="AR13" i="5"/>
  <c r="AQ13" i="5"/>
  <c r="AO13" i="5"/>
  <c r="AN13" i="5"/>
  <c r="AM13" i="5"/>
  <c r="AK13" i="5"/>
  <c r="AJ13" i="5"/>
  <c r="AI13" i="5"/>
  <c r="AG13" i="5"/>
  <c r="AF13" i="5"/>
  <c r="AE13" i="5"/>
  <c r="U13" i="5"/>
  <c r="BE12" i="5"/>
  <c r="BD12" i="5"/>
  <c r="BC12" i="5"/>
  <c r="AS12" i="5"/>
  <c r="AR12" i="5"/>
  <c r="AQ12" i="5"/>
  <c r="AO12" i="5"/>
  <c r="AN12" i="5"/>
  <c r="AM12" i="5"/>
  <c r="AK12" i="5"/>
  <c r="AJ12" i="5"/>
  <c r="AI12" i="5"/>
  <c r="AG12" i="5"/>
  <c r="AF12" i="5"/>
  <c r="AE12" i="5"/>
  <c r="U12" i="5"/>
  <c r="BE11" i="5"/>
  <c r="BD11" i="5"/>
  <c r="BC11" i="5"/>
  <c r="AS11" i="5"/>
  <c r="AR11" i="5"/>
  <c r="AQ11" i="5"/>
  <c r="AO11" i="5"/>
  <c r="AN11" i="5"/>
  <c r="AM11" i="5"/>
  <c r="AK11" i="5"/>
  <c r="AJ11" i="5"/>
  <c r="AI11" i="5"/>
  <c r="AG11" i="5"/>
  <c r="AF11" i="5"/>
  <c r="AE11" i="5"/>
  <c r="U11" i="5"/>
  <c r="BE10" i="5"/>
  <c r="BD10" i="5"/>
  <c r="BC10" i="5"/>
  <c r="AS10" i="5"/>
  <c r="AR10" i="5"/>
  <c r="AQ10" i="5"/>
  <c r="AO10" i="5"/>
  <c r="AN10" i="5"/>
  <c r="AM10" i="5"/>
  <c r="AK10" i="5"/>
  <c r="AJ10" i="5"/>
  <c r="AI10" i="5"/>
  <c r="AG10" i="5"/>
  <c r="AF10" i="5"/>
  <c r="AE10" i="5"/>
  <c r="U10" i="5"/>
  <c r="BE9" i="5"/>
  <c r="BD9" i="5"/>
  <c r="BC9" i="5"/>
  <c r="AS9" i="5"/>
  <c r="AR9" i="5"/>
  <c r="AQ9" i="5"/>
  <c r="AO9" i="5"/>
  <c r="AN9" i="5"/>
  <c r="AM9" i="5"/>
  <c r="AK9" i="5"/>
  <c r="AJ9" i="5"/>
  <c r="AI9" i="5"/>
  <c r="AG9" i="5"/>
  <c r="AF9" i="5"/>
  <c r="AE9" i="5"/>
  <c r="U9" i="5"/>
  <c r="BE8" i="5"/>
  <c r="BD8" i="5"/>
  <c r="BC8" i="5"/>
  <c r="AS8" i="5"/>
  <c r="AR8" i="5"/>
  <c r="AQ8" i="5"/>
  <c r="AO8" i="5"/>
  <c r="AN8" i="5"/>
  <c r="AM8" i="5"/>
  <c r="AK8" i="5"/>
  <c r="AJ8" i="5"/>
  <c r="AI8" i="5"/>
  <c r="AG8" i="5"/>
  <c r="AF8" i="5"/>
  <c r="AE8" i="5"/>
  <c r="U8" i="5"/>
  <c r="BE7" i="5"/>
  <c r="BD7" i="5"/>
  <c r="BC7" i="5"/>
  <c r="AS7" i="5"/>
  <c r="AR7" i="5"/>
  <c r="AQ7" i="5"/>
  <c r="AO7" i="5"/>
  <c r="AN7" i="5"/>
  <c r="AM7" i="5"/>
  <c r="AK7" i="5"/>
  <c r="AJ7" i="5"/>
  <c r="AI7" i="5"/>
  <c r="AG7" i="5"/>
  <c r="AF7" i="5"/>
  <c r="AE7" i="5"/>
  <c r="U7" i="5"/>
  <c r="AF14" i="4"/>
  <c r="AD14" i="4"/>
  <c r="AC14" i="4"/>
  <c r="AG14" i="4" s="1"/>
  <c r="AB14" i="4"/>
  <c r="AA14" i="4"/>
  <c r="S14" i="4"/>
  <c r="Q14" i="4"/>
  <c r="AE14" i="4" s="1"/>
  <c r="I14" i="4"/>
  <c r="X14" i="4" s="1"/>
  <c r="AF13" i="4"/>
  <c r="AE13" i="4"/>
  <c r="AD13" i="4"/>
  <c r="AC13" i="4"/>
  <c r="AA13" i="4"/>
  <c r="W13" i="4"/>
  <c r="V13" i="4"/>
  <c r="S13" i="4"/>
  <c r="Q13" i="4"/>
  <c r="AB13" i="4" s="1"/>
  <c r="AG13" i="4" s="1"/>
  <c r="I13" i="4"/>
  <c r="X13" i="4" s="1"/>
  <c r="X12" i="4"/>
  <c r="Q12" i="4"/>
  <c r="AF12" i="4" s="1"/>
  <c r="I12" i="4"/>
  <c r="W12" i="4" s="1"/>
  <c r="AE11" i="4"/>
  <c r="AD11" i="4"/>
  <c r="Q11" i="4"/>
  <c r="AF11" i="4" s="1"/>
  <c r="I11" i="4"/>
  <c r="X11" i="4" s="1"/>
  <c r="AF10" i="4"/>
  <c r="AD10" i="4"/>
  <c r="AC10" i="4"/>
  <c r="AG10" i="4" s="1"/>
  <c r="AB10" i="4"/>
  <c r="AA10" i="4"/>
  <c r="S10" i="4"/>
  <c r="Q10" i="4"/>
  <c r="AE10" i="4" s="1"/>
  <c r="I10" i="4"/>
  <c r="X10" i="4" s="1"/>
  <c r="AF9" i="4"/>
  <c r="AE9" i="4"/>
  <c r="AD9" i="4"/>
  <c r="AC9" i="4"/>
  <c r="AA9" i="4"/>
  <c r="W9" i="4"/>
  <c r="V9" i="4"/>
  <c r="S9" i="4"/>
  <c r="Q9" i="4"/>
  <c r="AB9" i="4" s="1"/>
  <c r="AG9" i="4" s="1"/>
  <c r="I9" i="4"/>
  <c r="X9" i="4" s="1"/>
  <c r="X8" i="4"/>
  <c r="Q8" i="4"/>
  <c r="AF8" i="4" s="1"/>
  <c r="I8" i="4"/>
  <c r="V13" i="3"/>
  <c r="U13" i="3"/>
  <c r="T13" i="3"/>
  <c r="O13" i="3"/>
  <c r="N13" i="3"/>
  <c r="M13" i="3"/>
  <c r="H13" i="3"/>
  <c r="G13" i="3"/>
  <c r="F13" i="3"/>
  <c r="V12" i="3"/>
  <c r="U12" i="3"/>
  <c r="T12" i="3"/>
  <c r="O12" i="3"/>
  <c r="N12" i="3"/>
  <c r="M12" i="3"/>
  <c r="H12" i="3"/>
  <c r="G12" i="3"/>
  <c r="F12" i="3"/>
  <c r="V11" i="3"/>
  <c r="U11" i="3"/>
  <c r="T11" i="3"/>
  <c r="O11" i="3"/>
  <c r="N11" i="3"/>
  <c r="M11" i="3"/>
  <c r="H11" i="3"/>
  <c r="G11" i="3"/>
  <c r="F11" i="3"/>
  <c r="V10" i="3"/>
  <c r="U10" i="3"/>
  <c r="T10" i="3"/>
  <c r="O10" i="3"/>
  <c r="N10" i="3"/>
  <c r="M10" i="3"/>
  <c r="H10" i="3"/>
  <c r="G10" i="3"/>
  <c r="F10" i="3"/>
  <c r="V9" i="3"/>
  <c r="U9" i="3"/>
  <c r="T9" i="3"/>
  <c r="O9" i="3"/>
  <c r="N9" i="3"/>
  <c r="M9" i="3"/>
  <c r="H9" i="3"/>
  <c r="G9" i="3"/>
  <c r="F9" i="3"/>
  <c r="V8" i="3"/>
  <c r="U8" i="3"/>
  <c r="T8" i="3"/>
  <c r="O8" i="3"/>
  <c r="N8" i="3"/>
  <c r="M8" i="3"/>
  <c r="H8" i="3"/>
  <c r="G8" i="3"/>
  <c r="F8" i="3"/>
  <c r="V7" i="3"/>
  <c r="U7" i="3"/>
  <c r="T7" i="3"/>
  <c r="O7" i="3"/>
  <c r="N7" i="3"/>
  <c r="M7" i="3"/>
  <c r="H7" i="3"/>
  <c r="G7" i="3"/>
  <c r="F7" i="3"/>
  <c r="X13" i="2"/>
  <c r="W13" i="2"/>
  <c r="V13" i="2"/>
  <c r="T13" i="2"/>
  <c r="S13" i="2"/>
  <c r="R13" i="2"/>
  <c r="M13" i="2"/>
  <c r="L13" i="2"/>
  <c r="K13" i="2"/>
  <c r="X12" i="2"/>
  <c r="W12" i="2"/>
  <c r="V12" i="2"/>
  <c r="T12" i="2"/>
  <c r="S12" i="2"/>
  <c r="R12" i="2"/>
  <c r="M12" i="2"/>
  <c r="L12" i="2"/>
  <c r="K12" i="2"/>
  <c r="X11" i="2"/>
  <c r="W11" i="2"/>
  <c r="V11" i="2"/>
  <c r="T11" i="2"/>
  <c r="S11" i="2"/>
  <c r="R11" i="2"/>
  <c r="M11" i="2"/>
  <c r="L11" i="2"/>
  <c r="K11" i="2"/>
  <c r="X10" i="2"/>
  <c r="W10" i="2"/>
  <c r="V10" i="2"/>
  <c r="T10" i="2"/>
  <c r="S10" i="2"/>
  <c r="R10" i="2"/>
  <c r="M10" i="2"/>
  <c r="L10" i="2"/>
  <c r="K10" i="2"/>
  <c r="X9" i="2"/>
  <c r="W9" i="2"/>
  <c r="V9" i="2"/>
  <c r="T9" i="2"/>
  <c r="S9" i="2"/>
  <c r="R9" i="2"/>
  <c r="M9" i="2"/>
  <c r="L9" i="2"/>
  <c r="K9" i="2"/>
  <c r="X8" i="2"/>
  <c r="W8" i="2"/>
  <c r="V8" i="2"/>
  <c r="T8" i="2"/>
  <c r="S8" i="2"/>
  <c r="R8" i="2"/>
  <c r="M8" i="2"/>
  <c r="L8" i="2"/>
  <c r="K8" i="2"/>
  <c r="X7" i="2"/>
  <c r="W7" i="2"/>
  <c r="V7" i="2"/>
  <c r="T7" i="2"/>
  <c r="S7" i="2"/>
  <c r="R7" i="2"/>
  <c r="M7" i="2"/>
  <c r="L7" i="2"/>
  <c r="K7" i="2"/>
  <c r="AA8" i="4" l="1"/>
  <c r="AA12" i="4"/>
  <c r="AB11" i="12"/>
  <c r="AG11" i="12" s="1"/>
  <c r="AC11" i="12"/>
  <c r="AB8" i="4"/>
  <c r="AB12" i="4"/>
  <c r="AC8" i="4"/>
  <c r="AC12" i="4"/>
  <c r="AD11" i="12"/>
  <c r="AD8" i="4"/>
  <c r="AD12" i="4"/>
  <c r="AE11" i="12"/>
  <c r="AE8" i="4"/>
  <c r="AE12" i="4"/>
  <c r="S8" i="12"/>
  <c r="S12" i="12"/>
  <c r="Y12" i="12" s="1"/>
  <c r="T9" i="4"/>
  <c r="Y9" i="4" s="1"/>
  <c r="T13" i="4"/>
  <c r="Y13" i="4" s="1"/>
  <c r="U9" i="4"/>
  <c r="U13" i="4"/>
  <c r="AA8" i="12"/>
  <c r="AA12" i="12"/>
  <c r="AB8" i="12"/>
  <c r="AB12" i="12"/>
  <c r="AC8" i="12"/>
  <c r="AC12" i="12"/>
  <c r="AD8" i="12"/>
  <c r="AD12" i="12"/>
  <c r="AE8" i="12"/>
  <c r="AE12" i="12"/>
  <c r="S9" i="12"/>
  <c r="S13" i="12"/>
  <c r="T9" i="12"/>
  <c r="T13" i="12"/>
  <c r="T10" i="4"/>
  <c r="Y10" i="4" s="1"/>
  <c r="T14" i="4"/>
  <c r="Y14" i="4" s="1"/>
  <c r="U9" i="12"/>
  <c r="U13" i="12"/>
  <c r="U10" i="4"/>
  <c r="U14" i="4"/>
  <c r="V9" i="12"/>
  <c r="V13" i="12"/>
  <c r="V10" i="4"/>
  <c r="V14" i="4"/>
  <c r="W9" i="12"/>
  <c r="W13" i="12"/>
  <c r="W10" i="4"/>
  <c r="W14" i="4"/>
  <c r="AB9" i="12"/>
  <c r="AB13" i="12"/>
  <c r="AC9" i="12"/>
  <c r="AC13" i="12"/>
  <c r="S10" i="12"/>
  <c r="S14" i="12"/>
  <c r="S11" i="4"/>
  <c r="T10" i="12"/>
  <c r="T14" i="12"/>
  <c r="T11" i="4"/>
  <c r="U11" i="4"/>
  <c r="V11" i="4"/>
  <c r="W11" i="4"/>
  <c r="AA11" i="4"/>
  <c r="AB11" i="4"/>
  <c r="AC11" i="4"/>
  <c r="S11" i="12"/>
  <c r="S8" i="4"/>
  <c r="S12" i="4"/>
  <c r="T11" i="12"/>
  <c r="T8" i="4"/>
  <c r="T12" i="4"/>
  <c r="U11" i="12"/>
  <c r="U8" i="4"/>
  <c r="U12" i="4"/>
  <c r="V11" i="12"/>
  <c r="V8" i="4"/>
  <c r="V12" i="4"/>
  <c r="W11" i="12"/>
  <c r="W8" i="4"/>
  <c r="Y13" i="12" l="1"/>
  <c r="Y9" i="12"/>
  <c r="Y11" i="4"/>
  <c r="Y14" i="12"/>
  <c r="Y10" i="12"/>
  <c r="Y12" i="4"/>
  <c r="Y8" i="4"/>
  <c r="AG13" i="12"/>
  <c r="AG9" i="12"/>
  <c r="Y11" i="12"/>
  <c r="AG12" i="4"/>
  <c r="AG12" i="12"/>
  <c r="AG8" i="4"/>
  <c r="AG8" i="12"/>
  <c r="AG11" i="4"/>
  <c r="Y8" i="12"/>
</calcChain>
</file>

<file path=xl/sharedStrings.xml><?xml version="1.0" encoding="utf-8"?>
<sst xmlns="http://schemas.openxmlformats.org/spreadsheetml/2006/main" count="715" uniqueCount="198">
  <si>
    <t>Notes</t>
  </si>
  <si>
    <t>CAMP and RV departure advantage: 5 minutes</t>
  </si>
  <si>
    <t>These results are limited to the tsunami zone.</t>
  </si>
  <si>
    <t xml:space="preserve">Table 3- 1. </t>
  </si>
  <si>
    <t>Permanent and temporary resident demographics per tsunami zone.</t>
  </si>
  <si>
    <t>Permanent Residents</t>
  </si>
  <si>
    <t>Temporary Residents</t>
  </si>
  <si>
    <t>Percent (%) Increase</t>
  </si>
  <si>
    <t>Total Population</t>
  </si>
  <si>
    <t>% of Permanent Residents Relative to Total</t>
  </si>
  <si>
    <t>% of Perm + Residents Relative to Total</t>
  </si>
  <si>
    <t>Tsunami Zone</t>
  </si>
  <si>
    <t>Permanent</t>
  </si>
  <si>
    <t>Permanent + Temporary</t>
  </si>
  <si>
    <t>Community</t>
  </si>
  <si>
    <t>M1</t>
  </si>
  <si>
    <t>L1</t>
  </si>
  <si>
    <t>XXL1</t>
  </si>
  <si>
    <t>Port Orford</t>
  </si>
  <si>
    <t>Humbug Mountain State Park</t>
  </si>
  <si>
    <t>Nesika Beach</t>
  </si>
  <si>
    <t>Gold Beach</t>
  </si>
  <si>
    <t>Brookings</t>
  </si>
  <si>
    <t>Harbor</t>
  </si>
  <si>
    <t>Other</t>
  </si>
  <si>
    <t>Total / Avg</t>
  </si>
  <si>
    <t xml:space="preserve">Table 3- 2. </t>
  </si>
  <si>
    <t>Permanent resident age demographics per tsunami zone.</t>
  </si>
  <si>
    <t>M1 - Ratio</t>
  </si>
  <si>
    <t>L1 - Ratio</t>
  </si>
  <si>
    <t>XXL1 - Ratio</t>
  </si>
  <si>
    <t>&lt; 5</t>
  </si>
  <si>
    <t>5 to 65</t>
  </si>
  <si>
    <t>≥ 65</t>
  </si>
  <si>
    <t xml:space="preserve"> </t>
  </si>
  <si>
    <t xml:space="preserve">Table 3- 3. </t>
  </si>
  <si>
    <t>Number of residents per building occupancy type per community.</t>
  </si>
  <si>
    <t>Housing Type</t>
  </si>
  <si>
    <t>Single Family Residential</t>
  </si>
  <si>
    <t>Manuf.</t>
  </si>
  <si>
    <t>Multi-family Residential</t>
  </si>
  <si>
    <t>Hotel/</t>
  </si>
  <si>
    <t>Mobile</t>
  </si>
  <si>
    <t>Total</t>
  </si>
  <si>
    <t>Housing</t>
  </si>
  <si>
    <t>Motel</t>
  </si>
  <si>
    <t xml:space="preserve">Table 3- 4 Alt. </t>
  </si>
  <si>
    <t>Earthquake- and tsunami-induced building damage and debris estimates by community zone. The Earthquake building loss is for all buildings in the XX-Large tsunami zone. Combined building loss quantifies the buildings in the particular tsunami zone.</t>
  </si>
  <si>
    <t>Entire Community</t>
  </si>
  <si>
    <t>Building Loss - CSZ Earthquake</t>
  </si>
  <si>
    <t>Number of Buildings</t>
  </si>
  <si>
    <t>Number of Buildings by Tsunami Zone</t>
  </si>
  <si>
    <t>Building Replacement Cost by Tsunami Zone ($ Million)</t>
  </si>
  <si>
    <t>INSIDE of each tsunami zone              ($ Million)</t>
  </si>
  <si>
    <t>OUTSIDE of each tsunami zone            ($ Million)</t>
  </si>
  <si>
    <t>Building Loss - CSZ Earthquake ($ Million)</t>
  </si>
  <si>
    <t>Building Loss Ratio - CSZ Earthquake</t>
  </si>
  <si>
    <t>Building Loss - Tsunami ($ Million)</t>
  </si>
  <si>
    <t>Combined Building Loss: Earthquake and Tsunami Scenario ($ Million)</t>
  </si>
  <si>
    <t>Building Loss Percent:                Tsunami Scenario</t>
  </si>
  <si>
    <t>Building Loss Percent:          Earthquake Scenario</t>
  </si>
  <si>
    <t>Combined Building Loss Percent: Earthquake and Tsunami Scenario</t>
  </si>
  <si>
    <t>Total Building Loss ($Million): Earthquake and Tsunami Scenario</t>
  </si>
  <si>
    <t>Combined Building Debris: Earthquake and Tsunami Scenario (Tons)</t>
  </si>
  <si>
    <t>Vehicle Debris (Tons)</t>
  </si>
  <si>
    <t>Building Debris + Vehicle Debris (Tons)</t>
  </si>
  <si>
    <t>Medium</t>
  </si>
  <si>
    <t>Large</t>
  </si>
  <si>
    <t>XX-Large</t>
  </si>
  <si>
    <t>Includes outsize tsunami zone.</t>
  </si>
  <si>
    <t xml:space="preserve">Table 3- 5. </t>
  </si>
  <si>
    <t>Earthquake-induced injuries by community zone. See Table 2-2 for more complete description of Hazus injury levels.</t>
  </si>
  <si>
    <t>Combined Totals</t>
  </si>
  <si>
    <t>Level 1:</t>
  </si>
  <si>
    <t>Level 2:</t>
  </si>
  <si>
    <t>Level 3:</t>
  </si>
  <si>
    <t>Level 4:</t>
  </si>
  <si>
    <t>Minor Injuries</t>
  </si>
  <si>
    <t>Injuries Requiring Hospitalization</t>
  </si>
  <si>
    <t>Life-Threatening Injuries</t>
  </si>
  <si>
    <t>Deaths</t>
  </si>
  <si>
    <t xml:space="preserve">Table 3- 6. </t>
  </si>
  <si>
    <t>Population and tsunami-caused injury and fatality estimates per community zone. Tsunami injury and fatality percentage is for residents within the XX-Large tsunami zone.</t>
  </si>
  <si>
    <t>Assumes depart time is "good" (i.e. 10 min)</t>
  </si>
  <si>
    <t>Number of Permanent Residents by Tsunami Zone</t>
  </si>
  <si>
    <t>Number of Temporary Residents by Tsunami Zone</t>
  </si>
  <si>
    <t>Injuries and Fatalities to permanent Residents by Tsunami Scenario</t>
  </si>
  <si>
    <t>Injuries and Fatalities to Temporary Residents by Tsunami Scenario</t>
  </si>
  <si>
    <t>Injuries and Fatalities to Permanent Residents by Tsunami Scenario, Percent</t>
  </si>
  <si>
    <t>Injuries and Fatalities to Temporary Residents by Tsunami Scenario, Percent</t>
  </si>
  <si>
    <t>Community Zone</t>
  </si>
  <si>
    <t xml:space="preserve">Table 3- 7. </t>
  </si>
  <si>
    <t>Injury and fatality estimate for XX-Large tsunami scenario, by community zone, for three median departure times. Number of residents combines permanent and temporary residents. Injury percentage is number of injuries divided by injuries and fatalities.</t>
  </si>
  <si>
    <t>Number of Permanent Residents</t>
  </si>
  <si>
    <t>Total Number of Residents</t>
  </si>
  <si>
    <t>10 minute departure</t>
  </si>
  <si>
    <t>15 minute departure</t>
  </si>
  <si>
    <t>Injuries</t>
  </si>
  <si>
    <t>Fatalities</t>
  </si>
  <si>
    <t>Injuries Percent of total Casualties</t>
  </si>
  <si>
    <t>These results are limited to the tsunami zone, except for the EQ stuff.</t>
  </si>
  <si>
    <t>Table 3- 6. Estimated injury and fatalities associated with a CSZ (Mw = 9.0) earthquake and XXL1 tsunami, based on a 2 AM summer weekend scenario.</t>
  </si>
  <si>
    <t>DISPLACED</t>
  </si>
  <si>
    <t>DISPLACED from EQ (building &gt; 50% damage)</t>
  </si>
  <si>
    <t>Permanent Residents Only</t>
  </si>
  <si>
    <t>Permanent + Temporary Residents</t>
  </si>
  <si>
    <t>Total Population in UGB Tsunami Zone</t>
  </si>
  <si>
    <t>Earthquake</t>
  </si>
  <si>
    <t>Outside M1</t>
  </si>
  <si>
    <t>Outside L1</t>
  </si>
  <si>
    <t>Outside XXL1</t>
  </si>
  <si>
    <t>Injury Ratio</t>
  </si>
  <si>
    <t>Displaced</t>
  </si>
  <si>
    <t>Number of single-family residential buildings and occupancy in the XXL1 tsunami zone by community</t>
  </si>
  <si>
    <t>Community </t>
  </si>
  <si>
    <t>Total Number of Single Family Residential Homes</t>
  </si>
  <si>
    <t>Number of Permanently Occupied Single Family Residential Homes</t>
  </si>
  <si>
    <t>Number of Temporary Resident</t>
  </si>
  <si>
    <t>Percent of Single Family Residential Homes that are Permanently Occupied</t>
  </si>
  <si>
    <t>Building damage estimates for a CSZ earthquake and XXL1 tsunami.</t>
  </si>
  <si>
    <t>before dividing</t>
  </si>
  <si>
    <t>Total Number of Buildings</t>
  </si>
  <si>
    <t>Total Building Square Footage (thousand)</t>
  </si>
  <si>
    <t>Total Building Replacement Cost</t>
  </si>
  <si>
    <t>Damaged</t>
  </si>
  <si>
    <t>Reidential homes building content at 5 tons/building (RES1 and RES2)</t>
  </si>
  <si>
    <t>Loss Ratio</t>
  </si>
  <si>
    <t>RES1 and RES2 in XXL count</t>
  </si>
  <si>
    <t>($ Million)</t>
  </si>
  <si>
    <t>Buildings</t>
  </si>
  <si>
    <t>(tons)</t>
  </si>
  <si>
    <t>Tsunami</t>
  </si>
  <si>
    <t>Combined</t>
  </si>
  <si>
    <t>(* 103 tons)</t>
  </si>
  <si>
    <t>EQ_BldgLoss</t>
  </si>
  <si>
    <t>Tsu_BldgLoss</t>
  </si>
  <si>
    <t>These results are NOT limited to the tsunami zone.</t>
  </si>
  <si>
    <t>PDsNone</t>
  </si>
  <si>
    <t>PDsSlight</t>
  </si>
  <si>
    <t>PDsModerate</t>
  </si>
  <si>
    <t>PDsExtensive</t>
  </si>
  <si>
    <t>PDsComplete</t>
  </si>
  <si>
    <t>Building Count &gt;50% combined tsunami + EQ damage</t>
  </si>
  <si>
    <t>Building Count &gt;50%  EQ damage</t>
  </si>
  <si>
    <t>Building Count &gt;50% damage - Entire community</t>
  </si>
  <si>
    <t>M</t>
  </si>
  <si>
    <t>L</t>
  </si>
  <si>
    <t>XXL</t>
  </si>
  <si>
    <t>Outside M</t>
  </si>
  <si>
    <t>Outside L</t>
  </si>
  <si>
    <t>Outside XXL</t>
  </si>
  <si>
    <t>Some results are limited to the tsunami zone.</t>
  </si>
  <si>
    <t>BuildValues</t>
  </si>
  <si>
    <t>Buildings replacement cost and replacement cost + content values.</t>
  </si>
  <si>
    <t>Limited toXXL</t>
  </si>
  <si>
    <t>Building Replacement Cost + CONTENT ($ Million)</t>
  </si>
  <si>
    <t>Building Replacement Cost ($ Million)</t>
  </si>
  <si>
    <t>Building CONTENT ($ Million)</t>
  </si>
  <si>
    <t>Single Family Residential &amp; Manuf. Houseing</t>
  </si>
  <si>
    <t>Commercial</t>
  </si>
  <si>
    <t>Industrial &amp; Agricultural</t>
  </si>
  <si>
    <t>Gov &amp; Education</t>
  </si>
  <si>
    <t>Other (RES5, RES6, REL1)</t>
  </si>
  <si>
    <t>Building Content Loss CSZ Earthquake</t>
  </si>
  <si>
    <t>Entire Community EQ Loss  + Tsu Loss</t>
  </si>
  <si>
    <t>Building Content Cost by Tsunami Zone ($ Million)</t>
  </si>
  <si>
    <t>Building Content Loss - CSZ Earthquake ($ Million)</t>
  </si>
  <si>
    <t>Combined Building Content Loss: Earthquake and Tsunami Scenario ($ Million)</t>
  </si>
  <si>
    <t>Total Building Content Loss ($Million): Earthquake and Tsunami Scenario</t>
  </si>
  <si>
    <t>Occupancy Type</t>
  </si>
  <si>
    <t>Total Buildings Damaged</t>
  </si>
  <si>
    <t>Residential</t>
  </si>
  <si>
    <t>Industrial / Agricultural</t>
  </si>
  <si>
    <t>Government</t>
  </si>
  <si>
    <t>Education</t>
  </si>
  <si>
    <t>Religion</t>
  </si>
  <si>
    <t>Number of Commercial and Industrial Buildings</t>
  </si>
  <si>
    <t>Number of Commercial and Industrial Buildings by Tsunami Zone</t>
  </si>
  <si>
    <t>Percent of Commercial and Industrial Buildings by Tsunami Zone</t>
  </si>
  <si>
    <t>These are the original combined tsunami results prior to any adjustment for missing values.</t>
  </si>
  <si>
    <t>It is these buildings that will use the EQ damage to fill in their empty combined tsunami damage.</t>
  </si>
  <si>
    <t>For any building that was missing a combined tsunami damage result, the EQ damage value was used in its place.</t>
  </si>
  <si>
    <t>This adjusted value is the value used everywhere else in these tables. Only building missing tcombined tsunami resutls are adjusted.</t>
  </si>
  <si>
    <t>This check is different from the empty values check. We ignore the empty values and only look for instances where the combined value exists and is less than EQ. This means that Hazus did not run the combined scenario correctly - it was a bad run. You should run the scenario again if there are any errors.</t>
  </si>
  <si>
    <t>Original unadjusted combined tsunami damage ($ Million)</t>
  </si>
  <si>
    <t>Number of results missing from combined tsunami results due to hazus use input tsunami grids</t>
  </si>
  <si>
    <t>EQ damage value to be added to the combined tsunami results ($ Million)</t>
  </si>
  <si>
    <t>Adjusted combined tsunami value (EQ damage used in place of missing tsunami result) ($ Million)</t>
  </si>
  <si>
    <t>Hazus Error! Number of buildings where EQ damage is more than the tsunami combined damage.</t>
  </si>
  <si>
    <t>TSUNAMI ONLY (this is tsunami - EQ)</t>
  </si>
  <si>
    <t>Building Content Loss: Tsunami Scenario ($ Million)</t>
  </si>
  <si>
    <t>Temporary Residents Only</t>
  </si>
  <si>
    <t>Damage (%)</t>
  </si>
  <si>
    <t>Temporary</t>
  </si>
  <si>
    <t>Ratio, Temporary / Resident</t>
  </si>
  <si>
    <t>Building Count &gt;50% tsunami damage only</t>
  </si>
  <si>
    <t>Displaced Totals</t>
  </si>
  <si>
    <t>Total Losses ($Million) - Buildings (Table 3-4) + Total Content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</si>
</sst>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2" x14ac:knownFonts="1">
    <font>
      <sz val="11"/>
      <color theme="1"/>
      <name val="Calibri"/>
      <family val="2"/>
      <scheme val="minor"/>
    </font>
    <font>
      <b/>
      <sz val="9"/>
      <color rgb="FF000000"/>
      <name val="Calibri"/>
      <family val="2"/>
    </font>
    <font>
      <sz val="9"/>
      <color rgb="FF000000"/>
      <name val="Calibri"/>
      <family val="2"/>
    </font>
    <font>
      <sz val="9"/>
      <color theme="1"/>
      <name val="Calibri"/>
      <family val="2"/>
      <scheme val="minor"/>
    </font>
    <font>
      <sz val="11"/>
      <color rgb="FF000000"/>
      <name val="Calibri"/>
      <family val="2"/>
    </font>
    <font>
      <b/>
      <sz val="11"/>
      <color theme="1"/>
      <name val="Calibri"/>
      <family val="2"/>
      <scheme val="minor"/>
    </font>
    <font>
      <sz val="9"/>
      <color rgb="FF000000"/>
      <name val="Calibri"/>
      <family val="2"/>
      <scheme val="minor"/>
    </font>
    <font>
      <b/>
      <sz val="9"/>
      <color rgb="FF000000"/>
      <name val="Calibri"/>
      <family val="2"/>
      <scheme val="minor"/>
    </font>
    <font>
      <b/>
      <sz val="11"/>
      <color rgb="FFFF0000"/>
      <name val="Calibri"/>
      <family val="2"/>
      <scheme val="minor"/>
    </font>
    <font>
      <sz val="11"/>
      <color theme="1"/>
      <name val="Calibri"/>
      <family val="2"/>
      <scheme val="minor"/>
    </font>
    <font>
      <sz val="11"/>
      <color rgb="FFFF0000"/>
      <name val="Calibri"/>
      <family val="2"/>
      <scheme val="minor"/>
    </font>
    <font>
      <b/>
      <sz val="11"/>
      <name val="Calibri"/>
      <family val="2"/>
      <scheme val="minor"/>
    </font>
    <font>
      <b/>
      <sz val="22"/>
      <color rgb="FFFF0000"/>
      <name val="Calibri"/>
      <family val="2"/>
      <scheme val="minor"/>
    </font>
    <font>
      <b/>
      <sz val="20"/>
      <color rgb="FFFF0000"/>
      <name val="Calibri"/>
      <family val="2"/>
      <scheme val="minor"/>
    </font>
    <font>
      <b/>
      <sz val="9"/>
      <color theme="1"/>
      <name val="Calibri"/>
      <family val="2"/>
      <scheme val="minor"/>
    </font>
    <font>
      <sz val="11"/>
      <color theme="8"/>
      <name val="Calibri"/>
      <family val="2"/>
      <scheme val="minor"/>
    </font>
    <font>
      <b/>
      <sz val="9"/>
      <color theme="8"/>
      <name val="Calibri"/>
      <family val="2"/>
    </font>
    <font>
      <b/>
      <sz val="11"/>
      <color theme="8"/>
      <name val="Calibri"/>
      <family val="2"/>
      <scheme val="minor"/>
    </font>
    <font>
      <sz val="11"/>
      <name val="Calibri"/>
      <family val="2"/>
      <scheme val="minor"/>
    </font>
    <font>
      <b/>
      <sz val="9"/>
      <name val="Calibri"/>
      <family val="2"/>
    </font>
    <font>
      <sz val="9"/>
      <name val="Calibri"/>
      <family val="2"/>
    </font>
    <font>
      <sz val="8"/>
      <color theme="1"/>
      <name val="Calibri"/>
      <family val="2"/>
      <scheme val="minor"/>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
      <patternFill patternType="solid">
        <fgColor rgb="FFFF66FF"/>
        <bgColor indexed="64"/>
      </patternFill>
    </fill>
    <fill>
      <patternFill patternType="solid">
        <fgColor rgb="FF9966FF"/>
        <bgColor indexed="64"/>
      </patternFill>
    </fill>
    <fill>
      <patternFill patternType="solid">
        <fgColor rgb="FF00FF00"/>
        <bgColor indexed="64"/>
      </patternFill>
    </fill>
    <fill>
      <patternFill patternType="solid">
        <fgColor rgb="FF00FFFF"/>
        <bgColor indexed="64"/>
      </patternFill>
    </fill>
    <fill>
      <patternFill patternType="solid">
        <fgColor theme="5" tint="0.39997558519241921"/>
        <bgColor indexed="64"/>
      </patternFill>
    </fill>
    <fill>
      <patternFill patternType="solid">
        <fgColor rgb="FFFF0000"/>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00B0F0"/>
        <bgColor indexed="64"/>
      </patternFill>
    </fill>
    <fill>
      <patternFill patternType="solid">
        <fgColor theme="9" tint="0.39997558519241921"/>
        <bgColor indexed="64"/>
      </patternFill>
    </fill>
  </fills>
  <borders count="9">
    <border>
      <left/>
      <right/>
      <top/>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right/>
      <top style="medium">
        <color rgb="FF000000"/>
      </top>
      <bottom/>
      <diagonal/>
    </border>
    <border>
      <left/>
      <right/>
      <top/>
      <bottom style="medium">
        <color rgb="FF000000"/>
      </bottom>
      <diagonal/>
    </border>
    <border>
      <left/>
      <right/>
      <top style="thin">
        <color indexed="64"/>
      </top>
      <bottom style="medium">
        <color indexed="64"/>
      </bottom>
      <diagonal/>
    </border>
    <border>
      <left/>
      <right/>
      <top style="medium">
        <color indexed="64"/>
      </top>
      <bottom style="medium">
        <color rgb="FF000000"/>
      </bottom>
      <diagonal/>
    </border>
    <border>
      <left/>
      <right/>
      <top style="medium">
        <color rgb="FF000000"/>
      </top>
      <bottom style="medium">
        <color rgb="FF000000"/>
      </bottom>
      <diagonal/>
    </border>
  </borders>
  <cellStyleXfs count="2">
    <xf numFmtId="0" fontId="0" fillId="0" borderId="0"/>
    <xf numFmtId="9" fontId="9" fillId="0" borderId="0"/>
  </cellStyleXfs>
  <cellXfs count="189">
    <xf numFmtId="0" fontId="0" fillId="0" borderId="0" xfId="0"/>
    <xf numFmtId="0" fontId="2" fillId="0" borderId="0" xfId="0" applyFont="1" applyAlignment="1">
      <alignment horizontal="center" vertical="center"/>
    </xf>
    <xf numFmtId="0" fontId="2" fillId="0" borderId="0" xfId="0" applyFont="1" applyAlignment="1">
      <alignment horizontal="left" vertical="center"/>
    </xf>
    <xf numFmtId="3" fontId="2" fillId="0" borderId="0" xfId="0" applyNumberFormat="1" applyFont="1" applyAlignment="1">
      <alignment horizontal="right" vertical="center"/>
    </xf>
    <xf numFmtId="0" fontId="2" fillId="0" borderId="1" xfId="0" applyFont="1" applyBorder="1" applyAlignment="1">
      <alignment horizontal="left" vertical="center" wrapText="1"/>
    </xf>
    <xf numFmtId="0" fontId="1" fillId="0" borderId="0" xfId="0" applyFont="1" applyAlignment="1">
      <alignment horizontal="center" vertical="center" wrapText="1"/>
    </xf>
    <xf numFmtId="3" fontId="2" fillId="0" borderId="0" xfId="0" applyNumberFormat="1" applyFont="1" applyAlignment="1">
      <alignment horizontal="right" vertical="center" wrapText="1"/>
    </xf>
    <xf numFmtId="3" fontId="2" fillId="0" borderId="0" xfId="0" applyNumberFormat="1" applyFont="1" applyAlignment="1">
      <alignment horizontal="center" vertical="center"/>
    </xf>
    <xf numFmtId="3" fontId="2" fillId="0" borderId="0" xfId="0" applyNumberFormat="1" applyFont="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3" fillId="0" borderId="0" xfId="0" applyFont="1"/>
    <xf numFmtId="0" fontId="3" fillId="0" borderId="1" xfId="0" applyFont="1" applyBorder="1"/>
    <xf numFmtId="3" fontId="2" fillId="0" borderId="1" xfId="0" applyNumberFormat="1" applyFont="1" applyBorder="1" applyAlignment="1">
      <alignment horizontal="right" vertical="center" wrapText="1"/>
    </xf>
    <xf numFmtId="3" fontId="2" fillId="0" borderId="1" xfId="0" applyNumberFormat="1" applyFont="1" applyBorder="1" applyAlignment="1">
      <alignment horizontal="center" vertical="center" wrapText="1"/>
    </xf>
    <xf numFmtId="3" fontId="3" fillId="0" borderId="0" xfId="0" applyNumberFormat="1" applyFont="1" applyAlignment="1">
      <alignment vertical="center"/>
    </xf>
    <xf numFmtId="3" fontId="2" fillId="0" borderId="0" xfId="0" applyNumberFormat="1" applyFont="1" applyAlignment="1">
      <alignment horizontal="left" vertical="center"/>
    </xf>
    <xf numFmtId="3" fontId="3" fillId="0" borderId="0" xfId="0" applyNumberFormat="1" applyFont="1"/>
    <xf numFmtId="3" fontId="3" fillId="0" borderId="1" xfId="0" applyNumberFormat="1" applyFont="1" applyBorder="1"/>
    <xf numFmtId="9" fontId="2" fillId="0" borderId="0" xfId="0" applyNumberFormat="1" applyFont="1" applyAlignment="1">
      <alignment horizontal="right" vertical="center"/>
    </xf>
    <xf numFmtId="3" fontId="3" fillId="0" borderId="0" xfId="0" applyNumberFormat="1" applyFont="1" applyAlignment="1">
      <alignment horizontal="right"/>
    </xf>
    <xf numFmtId="3" fontId="3" fillId="0" borderId="1" xfId="0" applyNumberFormat="1" applyFont="1" applyBorder="1" applyAlignment="1">
      <alignment horizontal="right"/>
    </xf>
    <xf numFmtId="0" fontId="4" fillId="0" borderId="2" xfId="0" applyFont="1" applyBorder="1" applyAlignment="1">
      <alignment horizontal="left" vertical="center"/>
    </xf>
    <xf numFmtId="0" fontId="2" fillId="0" borderId="1" xfId="0" applyFont="1" applyBorder="1" applyAlignment="1">
      <alignment horizontal="left" vertical="center"/>
    </xf>
    <xf numFmtId="0" fontId="0" fillId="0" borderId="0" xfId="0" applyAlignment="1">
      <alignment vertical="center"/>
    </xf>
    <xf numFmtId="3" fontId="2" fillId="0" borderId="3" xfId="0" applyNumberFormat="1" applyFont="1" applyBorder="1" applyAlignment="1">
      <alignment horizontal="right" vertical="center"/>
    </xf>
    <xf numFmtId="9" fontId="2" fillId="0" borderId="3" xfId="0" applyNumberFormat="1" applyFont="1" applyBorder="1" applyAlignment="1">
      <alignment horizontal="right" vertical="center"/>
    </xf>
    <xf numFmtId="3" fontId="3" fillId="0" borderId="3" xfId="0" applyNumberFormat="1" applyFont="1" applyBorder="1" applyAlignment="1">
      <alignment vertical="center"/>
    </xf>
    <xf numFmtId="0" fontId="6" fillId="0" borderId="2" xfId="0" applyFont="1" applyBorder="1" applyAlignment="1">
      <alignment vertical="center"/>
    </xf>
    <xf numFmtId="0" fontId="0" fillId="0" borderId="2" xfId="0" applyBorder="1"/>
    <xf numFmtId="0" fontId="7" fillId="0" borderId="3" xfId="0" applyFont="1" applyBorder="1" applyAlignment="1">
      <alignment horizontal="center" vertical="center" wrapText="1"/>
    </xf>
    <xf numFmtId="0" fontId="7" fillId="0" borderId="0" xfId="0" applyFont="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center" vertical="center"/>
    </xf>
    <xf numFmtId="0" fontId="0" fillId="0" borderId="1" xfId="0" applyBorder="1"/>
    <xf numFmtId="0" fontId="7" fillId="0" borderId="1" xfId="0" applyFont="1" applyBorder="1" applyAlignment="1">
      <alignment horizontal="center" vertical="center" wrapText="1"/>
    </xf>
    <xf numFmtId="0" fontId="1" fillId="0" borderId="4" xfId="0" applyFont="1" applyBorder="1" applyAlignment="1">
      <alignment horizontal="center" vertical="center" wrapText="1"/>
    </xf>
    <xf numFmtId="0" fontId="0" fillId="0" borderId="5" xfId="0" applyBorder="1" applyAlignment="1">
      <alignment wrapText="1"/>
    </xf>
    <xf numFmtId="0" fontId="1" fillId="0" borderId="5" xfId="0" applyFont="1" applyBorder="1" applyAlignment="1">
      <alignment horizontal="center" vertical="center" wrapText="1"/>
    </xf>
    <xf numFmtId="0" fontId="5" fillId="0" borderId="0" xfId="0" applyFont="1"/>
    <xf numFmtId="3" fontId="3" fillId="0" borderId="0" xfId="0" applyNumberFormat="1" applyFont="1" applyAlignment="1">
      <alignment horizontal="center"/>
    </xf>
    <xf numFmtId="9" fontId="3" fillId="0" borderId="0" xfId="0" applyNumberFormat="1" applyFont="1" applyAlignment="1">
      <alignment horizontal="center"/>
    </xf>
    <xf numFmtId="0" fontId="1" fillId="0" borderId="2" xfId="0" applyFont="1" applyBorder="1" applyAlignment="1">
      <alignment horizontal="left" vertical="center"/>
    </xf>
    <xf numFmtId="0" fontId="0" fillId="0" borderId="0" xfId="0" applyAlignment="1">
      <alignment wrapText="1"/>
    </xf>
    <xf numFmtId="3" fontId="0" fillId="0" borderId="0" xfId="0" applyNumberFormat="1"/>
    <xf numFmtId="9" fontId="0" fillId="0" borderId="0" xfId="0" applyNumberFormat="1"/>
    <xf numFmtId="0" fontId="1" fillId="0" borderId="2" xfId="0" applyFont="1" applyBorder="1" applyAlignment="1">
      <alignment horizontal="center" vertical="center" wrapText="1"/>
    </xf>
    <xf numFmtId="0" fontId="1" fillId="0" borderId="1" xfId="0" applyFont="1" applyBorder="1" applyAlignment="1">
      <alignment horizontal="center" vertical="center"/>
    </xf>
    <xf numFmtId="9" fontId="2" fillId="0" borderId="0" xfId="0" applyNumberFormat="1" applyFont="1" applyAlignment="1">
      <alignment horizontal="center" vertical="center"/>
    </xf>
    <xf numFmtId="3" fontId="3" fillId="0" borderId="0" xfId="0" applyNumberFormat="1" applyFont="1" applyAlignment="1">
      <alignment horizontal="center" vertical="center"/>
    </xf>
    <xf numFmtId="3" fontId="2" fillId="0" borderId="1" xfId="0" applyNumberFormat="1" applyFont="1" applyBorder="1" applyAlignment="1">
      <alignment horizontal="center" vertical="center"/>
    </xf>
    <xf numFmtId="3" fontId="3" fillId="0" borderId="1" xfId="0" applyNumberFormat="1" applyFont="1" applyBorder="1" applyAlignment="1">
      <alignment horizontal="center" vertical="center"/>
    </xf>
    <xf numFmtId="0" fontId="1" fillId="0" borderId="2" xfId="0" applyFont="1" applyBorder="1" applyAlignment="1">
      <alignment horizontal="left" vertical="center" wrapText="1"/>
    </xf>
    <xf numFmtId="0" fontId="1" fillId="0" borderId="1" xfId="0" applyFont="1" applyBorder="1" applyAlignment="1">
      <alignment horizontal="left" vertical="center"/>
    </xf>
    <xf numFmtId="9" fontId="2" fillId="0" borderId="1" xfId="0" applyNumberFormat="1" applyFont="1" applyBorder="1" applyAlignment="1">
      <alignment horizontal="left" vertical="center"/>
    </xf>
    <xf numFmtId="3" fontId="2" fillId="0" borderId="1" xfId="0" applyNumberFormat="1" applyFont="1" applyBorder="1" applyAlignment="1">
      <alignment horizontal="left" vertical="center"/>
    </xf>
    <xf numFmtId="0" fontId="1" fillId="0" borderId="0" xfId="0" applyFont="1" applyAlignment="1">
      <alignment horizontal="left" vertical="center" wrapText="1"/>
    </xf>
    <xf numFmtId="3" fontId="0" fillId="0" borderId="1" xfId="0" applyNumberFormat="1" applyBorder="1"/>
    <xf numFmtId="0" fontId="2" fillId="0" borderId="6" xfId="0" applyFont="1" applyBorder="1" applyAlignment="1">
      <alignment horizontal="left" vertical="center"/>
    </xf>
    <xf numFmtId="0" fontId="0" fillId="0" borderId="6" xfId="0" applyBorder="1"/>
    <xf numFmtId="3" fontId="0" fillId="0" borderId="6" xfId="0" applyNumberFormat="1" applyBorder="1"/>
    <xf numFmtId="9" fontId="0" fillId="0" borderId="6" xfId="0" applyNumberFormat="1" applyBorder="1"/>
    <xf numFmtId="0" fontId="2" fillId="0" borderId="3" xfId="0" applyFont="1" applyBorder="1" applyAlignment="1">
      <alignment horizontal="left" vertical="center"/>
    </xf>
    <xf numFmtId="3" fontId="0" fillId="0" borderId="3" xfId="0" applyNumberFormat="1" applyBorder="1"/>
    <xf numFmtId="9" fontId="0" fillId="0" borderId="3" xfId="0" applyNumberFormat="1" applyBorder="1"/>
    <xf numFmtId="0" fontId="1" fillId="0" borderId="2" xfId="0" applyFont="1" applyBorder="1" applyAlignment="1">
      <alignment horizontal="center" vertical="center"/>
    </xf>
    <xf numFmtId="0" fontId="5" fillId="0" borderId="1" xfId="0" applyFont="1" applyBorder="1" applyAlignment="1">
      <alignment horizontal="center"/>
    </xf>
    <xf numFmtId="0" fontId="4" fillId="0" borderId="0" xfId="0" applyFont="1" applyAlignment="1">
      <alignment horizontal="left" vertical="center"/>
    </xf>
    <xf numFmtId="3" fontId="4" fillId="0" borderId="0" xfId="0" applyNumberFormat="1" applyFont="1" applyAlignment="1">
      <alignment horizontal="left" vertical="center"/>
    </xf>
    <xf numFmtId="0" fontId="4" fillId="0" borderId="1" xfId="0" applyFont="1" applyBorder="1" applyAlignment="1">
      <alignment horizontal="left" vertical="center"/>
    </xf>
    <xf numFmtId="3" fontId="4" fillId="0" borderId="1" xfId="0" applyNumberFormat="1" applyFont="1" applyBorder="1" applyAlignment="1">
      <alignment horizontal="left" vertical="center"/>
    </xf>
    <xf numFmtId="0" fontId="0" fillId="0" borderId="3" xfId="0" applyBorder="1"/>
    <xf numFmtId="0" fontId="7" fillId="0" borderId="3" xfId="0" applyFont="1" applyBorder="1" applyAlignment="1">
      <alignment vertical="center"/>
    </xf>
    <xf numFmtId="0" fontId="8" fillId="0" borderId="0" xfId="0" applyFont="1"/>
    <xf numFmtId="0" fontId="0" fillId="4" borderId="0" xfId="0" applyFill="1"/>
    <xf numFmtId="0" fontId="11" fillId="0" borderId="0" xfId="0" applyFont="1" applyAlignment="1">
      <alignment vertical="center"/>
    </xf>
    <xf numFmtId="0" fontId="12" fillId="4" borderId="0" xfId="0" applyFont="1" applyFill="1" applyAlignment="1">
      <alignment vertical="center"/>
    </xf>
    <xf numFmtId="0" fontId="10" fillId="0" borderId="0" xfId="0" applyFont="1"/>
    <xf numFmtId="0" fontId="1" fillId="0" borderId="3" xfId="0" applyFont="1" applyBorder="1" applyAlignment="1">
      <alignment horizontal="center" vertical="center"/>
    </xf>
    <xf numFmtId="9" fontId="2" fillId="0" borderId="1" xfId="0" applyNumberFormat="1" applyFont="1" applyBorder="1" applyAlignment="1">
      <alignment horizontal="right" vertical="center"/>
    </xf>
    <xf numFmtId="0" fontId="3" fillId="0" borderId="3" xfId="0" applyFont="1" applyBorder="1"/>
    <xf numFmtId="3" fontId="3" fillId="0" borderId="3" xfId="0" applyNumberFormat="1" applyFont="1" applyBorder="1"/>
    <xf numFmtId="0" fontId="13" fillId="0" borderId="0" xfId="0" applyFont="1"/>
    <xf numFmtId="0" fontId="14" fillId="0" borderId="0" xfId="0" applyFont="1" applyAlignment="1">
      <alignment wrapText="1"/>
    </xf>
    <xf numFmtId="0" fontId="15" fillId="0" borderId="0" xfId="0" applyFont="1"/>
    <xf numFmtId="0" fontId="15" fillId="2" borderId="0" xfId="0" applyFont="1" applyFill="1"/>
    <xf numFmtId="0" fontId="16" fillId="0" borderId="4" xfId="0" applyFont="1" applyBorder="1" applyAlignment="1">
      <alignment horizontal="center" vertical="center" wrapText="1"/>
    </xf>
    <xf numFmtId="0" fontId="16" fillId="0" borderId="0" xfId="0" applyFont="1" applyAlignment="1">
      <alignment horizontal="center" vertical="center" wrapText="1"/>
    </xf>
    <xf numFmtId="0" fontId="15" fillId="0" borderId="5" xfId="0" applyFont="1" applyBorder="1" applyAlignment="1">
      <alignment wrapText="1"/>
    </xf>
    <xf numFmtId="0" fontId="16" fillId="0" borderId="5" xfId="0" applyFont="1" applyBorder="1" applyAlignment="1">
      <alignment horizontal="center" vertical="center" wrapText="1"/>
    </xf>
    <xf numFmtId="0" fontId="17" fillId="0" borderId="0" xfId="0" applyFont="1"/>
    <xf numFmtId="0" fontId="18" fillId="0" borderId="0" xfId="0" applyFont="1"/>
    <xf numFmtId="0" fontId="20" fillId="0" borderId="0" xfId="0" applyFont="1" applyAlignment="1">
      <alignment horizontal="left" vertical="center"/>
    </xf>
    <xf numFmtId="0" fontId="20" fillId="0" borderId="0" xfId="0" applyFont="1" applyAlignment="1">
      <alignment horizontal="center" vertical="center"/>
    </xf>
    <xf numFmtId="0" fontId="20" fillId="0" borderId="1" xfId="0" applyFont="1" applyBorder="1" applyAlignment="1">
      <alignment horizontal="left" vertical="center" wrapText="1"/>
    </xf>
    <xf numFmtId="0" fontId="19" fillId="0" borderId="1" xfId="0" applyFont="1" applyBorder="1" applyAlignment="1">
      <alignment horizontal="center" vertical="center" wrapText="1"/>
    </xf>
    <xf numFmtId="0" fontId="19" fillId="0" borderId="0" xfId="0" applyFont="1" applyAlignment="1">
      <alignment horizontal="center" vertical="center" wrapText="1"/>
    </xf>
    <xf numFmtId="9" fontId="2" fillId="0" borderId="0" xfId="0" applyNumberFormat="1" applyFont="1" applyAlignment="1">
      <alignment horizontal="right" vertical="center" wrapText="1"/>
    </xf>
    <xf numFmtId="9" fontId="3" fillId="0" borderId="0" xfId="0" applyNumberFormat="1" applyFont="1" applyAlignment="1">
      <alignment vertical="center"/>
    </xf>
    <xf numFmtId="9" fontId="2" fillId="0" borderId="0" xfId="0" applyNumberFormat="1" applyFont="1" applyAlignment="1">
      <alignment horizontal="center" vertical="center" wrapText="1"/>
    </xf>
    <xf numFmtId="9" fontId="2" fillId="0" borderId="0" xfId="0" applyNumberFormat="1" applyFont="1" applyAlignment="1">
      <alignment horizontal="left" vertical="center"/>
    </xf>
    <xf numFmtId="9" fontId="3" fillId="0" borderId="0" xfId="0" applyNumberFormat="1" applyFont="1"/>
    <xf numFmtId="9" fontId="2" fillId="0" borderId="1" xfId="0" applyNumberFormat="1" applyFont="1" applyBorder="1" applyAlignment="1">
      <alignment horizontal="right" vertical="center" wrapText="1"/>
    </xf>
    <xf numFmtId="9" fontId="2" fillId="0" borderId="1" xfId="0" applyNumberFormat="1" applyFont="1" applyBorder="1" applyAlignment="1">
      <alignment horizontal="center" vertical="center" wrapText="1"/>
    </xf>
    <xf numFmtId="3" fontId="3" fillId="0" borderId="1" xfId="0" applyNumberFormat="1" applyFont="1" applyBorder="1" applyAlignment="1">
      <alignment horizontal="center"/>
    </xf>
    <xf numFmtId="9" fontId="3" fillId="0" borderId="1" xfId="0" applyNumberFormat="1" applyFont="1" applyBorder="1" applyAlignment="1">
      <alignment horizontal="center"/>
    </xf>
    <xf numFmtId="0" fontId="1" fillId="0" borderId="0" xfId="0" applyFont="1" applyAlignment="1">
      <alignment horizontal="center" vertical="center"/>
    </xf>
    <xf numFmtId="0" fontId="1" fillId="0" borderId="0" xfId="0" applyFont="1" applyAlignment="1">
      <alignment vertical="center" wrapText="1"/>
    </xf>
    <xf numFmtId="164" fontId="0" fillId="0" borderId="0" xfId="0" applyNumberFormat="1"/>
    <xf numFmtId="165" fontId="0" fillId="0" borderId="0" xfId="0" applyNumberFormat="1"/>
    <xf numFmtId="165" fontId="2" fillId="0" borderId="0" xfId="0" applyNumberFormat="1" applyFont="1" applyAlignment="1">
      <alignment horizontal="left" vertical="center"/>
    </xf>
    <xf numFmtId="164" fontId="2" fillId="0" borderId="1" xfId="0" applyNumberFormat="1" applyFont="1" applyBorder="1" applyAlignment="1">
      <alignment horizontal="left" vertical="center"/>
    </xf>
    <xf numFmtId="164" fontId="2" fillId="0" borderId="0" xfId="0" applyNumberFormat="1" applyFont="1" applyAlignment="1">
      <alignment horizontal="left" vertical="center"/>
    </xf>
    <xf numFmtId="1" fontId="0" fillId="0" borderId="0" xfId="0" applyNumberFormat="1"/>
    <xf numFmtId="164" fontId="0" fillId="0" borderId="3" xfId="0" applyNumberFormat="1" applyBorder="1"/>
    <xf numFmtId="0" fontId="3" fillId="0" borderId="0" xfId="0" applyFont="1" applyAlignment="1">
      <alignment vertical="center" wrapText="1"/>
    </xf>
    <xf numFmtId="0" fontId="5" fillId="11" borderId="0" xfId="0" applyFont="1" applyFill="1"/>
    <xf numFmtId="9" fontId="3" fillId="0" borderId="0" xfId="1" applyFont="1"/>
    <xf numFmtId="0" fontId="5" fillId="0" borderId="0" xfId="0" applyFont="1" applyAlignment="1">
      <alignment horizontal="center"/>
    </xf>
    <xf numFmtId="17" fontId="1" fillId="0" borderId="1" xfId="0" applyNumberFormat="1" applyFont="1" applyBorder="1" applyAlignment="1">
      <alignment horizontal="center" vertical="center" wrapText="1"/>
    </xf>
    <xf numFmtId="0" fontId="1" fillId="13" borderId="1" xfId="0" applyFont="1" applyFill="1" applyBorder="1" applyAlignment="1">
      <alignment horizontal="center" vertical="center" wrapText="1"/>
    </xf>
    <xf numFmtId="17" fontId="1" fillId="13" borderId="1" xfId="0" applyNumberFormat="1" applyFont="1" applyFill="1" applyBorder="1" applyAlignment="1">
      <alignment horizontal="center" vertical="center" wrapText="1"/>
    </xf>
    <xf numFmtId="0" fontId="5" fillId="14" borderId="0" xfId="0" applyFont="1" applyFill="1"/>
    <xf numFmtId="0" fontId="0" fillId="14" borderId="0" xfId="0" applyFill="1"/>
    <xf numFmtId="3" fontId="4" fillId="0" borderId="0" xfId="0" applyNumberFormat="1" applyFont="1" applyAlignment="1">
      <alignment horizontal="right" vertical="center"/>
    </xf>
    <xf numFmtId="2" fontId="0" fillId="0" borderId="0" xfId="0" applyNumberFormat="1"/>
    <xf numFmtId="9" fontId="9" fillId="0" borderId="3" xfId="1" applyBorder="1"/>
    <xf numFmtId="4" fontId="0" fillId="0" borderId="3" xfId="0" applyNumberFormat="1" applyBorder="1"/>
    <xf numFmtId="9" fontId="2" fillId="0" borderId="3" xfId="0" applyNumberFormat="1" applyFont="1" applyBorder="1" applyAlignment="1">
      <alignment horizontal="center" vertical="center"/>
    </xf>
    <xf numFmtId="9" fontId="2" fillId="0" borderId="3" xfId="0" applyNumberFormat="1" applyFont="1" applyBorder="1" applyAlignment="1">
      <alignment horizontal="right" vertical="center" wrapText="1"/>
    </xf>
    <xf numFmtId="9" fontId="9" fillId="0" borderId="0" xfId="1"/>
    <xf numFmtId="9" fontId="3" fillId="0" borderId="3" xfId="0" applyNumberFormat="1" applyFont="1" applyBorder="1" applyAlignment="1">
      <alignment horizontal="center"/>
    </xf>
    <xf numFmtId="9" fontId="3" fillId="0" borderId="0" xfId="0" applyNumberFormat="1" applyFont="1" applyAlignment="1">
      <alignment horizontal="right"/>
    </xf>
    <xf numFmtId="0" fontId="7" fillId="0" borderId="3" xfId="0" applyFont="1" applyBorder="1" applyAlignment="1">
      <alignment horizontal="center" vertical="center"/>
    </xf>
    <xf numFmtId="0" fontId="0" fillId="0" borderId="3" xfId="0" applyBorder="1"/>
    <xf numFmtId="0" fontId="7" fillId="0" borderId="3" xfId="0" applyFont="1" applyBorder="1" applyAlignment="1">
      <alignment horizontal="center" vertical="center" wrapText="1"/>
    </xf>
    <xf numFmtId="0" fontId="7" fillId="0" borderId="2" xfId="0" applyFont="1" applyBorder="1" applyAlignment="1">
      <alignment horizontal="center" vertical="center"/>
    </xf>
    <xf numFmtId="0" fontId="0" fillId="0" borderId="2" xfId="0" applyBorder="1"/>
    <xf numFmtId="0" fontId="7" fillId="0" borderId="2" xfId="0" applyFont="1" applyBorder="1" applyAlignment="1">
      <alignment horizontal="center" vertical="center" wrapText="1"/>
    </xf>
    <xf numFmtId="0" fontId="1" fillId="0" borderId="3" xfId="0" applyFont="1" applyBorder="1" applyAlignment="1">
      <alignment horizontal="center" vertical="center" wrapText="1"/>
    </xf>
    <xf numFmtId="0" fontId="0" fillId="0" borderId="1" xfId="0" applyBorder="1"/>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xf>
    <xf numFmtId="0" fontId="1" fillId="13" borderId="3" xfId="0" applyFont="1" applyFill="1" applyBorder="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left" vertical="center" wrapText="1"/>
    </xf>
    <xf numFmtId="0" fontId="0" fillId="0" borderId="0" xfId="0" applyAlignment="1">
      <alignment wrapText="1"/>
    </xf>
    <xf numFmtId="0" fontId="0" fillId="0" borderId="0" xfId="0"/>
    <xf numFmtId="0" fontId="1" fillId="0" borderId="1" xfId="0" applyFont="1" applyBorder="1" applyAlignment="1">
      <alignment horizontal="left" vertical="center" wrapText="1"/>
    </xf>
    <xf numFmtId="0" fontId="1" fillId="0" borderId="0" xfId="0" applyFont="1" applyAlignment="1">
      <alignment horizontal="center" vertical="center" wrapText="1"/>
    </xf>
    <xf numFmtId="0" fontId="1" fillId="6" borderId="1" xfId="0" applyFont="1" applyFill="1" applyBorder="1" applyAlignment="1">
      <alignment horizontal="center" vertical="center" wrapText="1"/>
    </xf>
    <xf numFmtId="0" fontId="5" fillId="0" borderId="1" xfId="0" applyFont="1" applyBorder="1" applyAlignment="1">
      <alignment horizontal="center"/>
    </xf>
    <xf numFmtId="0" fontId="1" fillId="0" borderId="5" xfId="0" applyFont="1" applyBorder="1" applyAlignment="1">
      <alignment horizontal="center" vertical="center" wrapText="1"/>
    </xf>
    <xf numFmtId="0" fontId="0" fillId="0" borderId="5" xfId="0" applyBorder="1"/>
    <xf numFmtId="0" fontId="1" fillId="5" borderId="1"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0" fillId="3" borderId="1" xfId="0" applyFill="1" applyBorder="1" applyAlignment="1">
      <alignment horizont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6" fillId="0" borderId="8" xfId="0" applyFont="1" applyBorder="1" applyAlignment="1">
      <alignment horizontal="center" vertical="center" wrapText="1"/>
    </xf>
    <xf numFmtId="0" fontId="15" fillId="0" borderId="0" xfId="0" applyFont="1"/>
    <xf numFmtId="0" fontId="1" fillId="0" borderId="8" xfId="0" applyFont="1" applyBorder="1" applyAlignment="1">
      <alignment horizontal="left" vertical="center" wrapText="1"/>
    </xf>
    <xf numFmtId="0" fontId="1" fillId="0" borderId="8" xfId="0" applyFont="1" applyBorder="1" applyAlignment="1">
      <alignment horizontal="center" vertical="center" wrapText="1"/>
    </xf>
    <xf numFmtId="0" fontId="1" fillId="0" borderId="8" xfId="0" applyFont="1" applyBorder="1" applyAlignment="1">
      <alignment horizontal="center" vertical="center"/>
    </xf>
    <xf numFmtId="0" fontId="0" fillId="0" borderId="4" xfId="0" applyBorder="1"/>
    <xf numFmtId="0" fontId="19" fillId="0" borderId="1" xfId="0" applyFont="1" applyBorder="1" applyAlignment="1">
      <alignment horizontal="left" vertical="center" wrapText="1"/>
    </xf>
    <xf numFmtId="0" fontId="19" fillId="0" borderId="3" xfId="0" applyFont="1" applyBorder="1" applyAlignment="1">
      <alignment horizontal="center" vertical="center" wrapText="1"/>
    </xf>
    <xf numFmtId="0" fontId="19" fillId="0" borderId="1" xfId="0" applyFont="1" applyBorder="1" applyAlignment="1">
      <alignment horizontal="center" vertical="center"/>
    </xf>
    <xf numFmtId="0" fontId="19" fillId="0" borderId="3" xfId="0" applyFont="1" applyBorder="1" applyAlignment="1">
      <alignment horizontal="center" vertical="center"/>
    </xf>
    <xf numFmtId="0" fontId="19" fillId="0" borderId="3" xfId="0" applyFont="1" applyBorder="1" applyAlignment="1">
      <alignment horizontal="left" vertical="center" wrapText="1"/>
    </xf>
    <xf numFmtId="0" fontId="18" fillId="0" borderId="0" xfId="0" applyFont="1" applyAlignment="1">
      <alignment wrapText="1"/>
    </xf>
    <xf numFmtId="0" fontId="10" fillId="0" borderId="0" xfId="0" applyFont="1"/>
    <xf numFmtId="0" fontId="5" fillId="0" borderId="5" xfId="0" applyFont="1" applyBorder="1" applyAlignment="1">
      <alignment horizontal="center" vertical="center" wrapText="1"/>
    </xf>
    <xf numFmtId="0" fontId="1" fillId="3" borderId="1" xfId="0" applyFont="1" applyFill="1" applyBorder="1" applyAlignment="1">
      <alignment horizontal="center" vertical="center"/>
    </xf>
    <xf numFmtId="0" fontId="8" fillId="0" borderId="1" xfId="0" applyFont="1" applyBorder="1" applyAlignment="1">
      <alignment horizontal="center"/>
    </xf>
    <xf numFmtId="0" fontId="1" fillId="1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5" fillId="15" borderId="0" xfId="0" applyFont="1" applyFill="1" applyAlignment="1">
      <alignment horizontal="center" vertical="center" wrapText="1"/>
    </xf>
    <xf numFmtId="0" fontId="1" fillId="15" borderId="1" xfId="0" applyFont="1" applyFill="1" applyBorder="1" applyAlignment="1">
      <alignment horizontal="center" vertical="center" wrapText="1"/>
    </xf>
    <xf numFmtId="0" fontId="14" fillId="0" borderId="0" xfId="0" applyFont="1" applyAlignment="1">
      <alignment horizontal="center" vertical="center" wrapText="1"/>
    </xf>
    <xf numFmtId="0" fontId="14" fillId="0" borderId="2" xfId="0" applyFont="1" applyBorder="1" applyAlignment="1">
      <alignment horizontal="center" vertical="center" wrapText="1"/>
    </xf>
    <xf numFmtId="0" fontId="1" fillId="10" borderId="1" xfId="0" applyFont="1" applyFill="1" applyBorder="1" applyAlignment="1">
      <alignment horizontal="center" vertical="center" wrapText="1"/>
    </xf>
    <xf numFmtId="0" fontId="21" fillId="0" borderId="0" xfId="0" applyFont="1" applyAlignment="1">
      <alignment horizontal="left" vertical="center" wrapText="1"/>
    </xf>
    <xf numFmtId="0" fontId="3" fillId="0" borderId="0" xfId="0" applyFont="1" applyAlignment="1">
      <alignment horizontal="left"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2:B3"/>
  <sheetViews>
    <sheetView workbookViewId="0"/>
  </sheetViews>
  <sheetFormatPr defaultRowHeight="15" x14ac:dyDescent="0.25"/>
  <cols>
    <col min="1" max="1" width="3.85546875" customWidth="1"/>
    <col min="2" max="2" width="85.140625" customWidth="1"/>
  </cols>
  <sheetData>
    <row r="2" spans="2:2" x14ac:dyDescent="0.25">
      <c r="B2" s="116" t="s">
        <v>0</v>
      </c>
    </row>
    <row r="3" spans="2:2" x14ac:dyDescent="0.25">
      <c r="B3" t="s">
        <v>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sheetPr>
  <dimension ref="B1:G26"/>
  <sheetViews>
    <sheetView workbookViewId="0"/>
  </sheetViews>
  <sheetFormatPr defaultRowHeight="15" x14ac:dyDescent="0.25"/>
  <cols>
    <col min="1" max="1" width="4.140625" customWidth="1"/>
    <col min="2" max="2" width="20.7109375" customWidth="1"/>
    <col min="3" max="3" width="12" customWidth="1"/>
    <col min="4" max="4" width="12.42578125" customWidth="1"/>
    <col min="7" max="7" width="13.5703125" customWidth="1"/>
  </cols>
  <sheetData>
    <row r="1" spans="2:7" x14ac:dyDescent="0.25">
      <c r="B1" s="75" t="s">
        <v>2</v>
      </c>
      <c r="C1" s="74"/>
    </row>
    <row r="2" spans="2:7" x14ac:dyDescent="0.25">
      <c r="B2" t="s">
        <v>113</v>
      </c>
    </row>
    <row r="3" spans="2:7" ht="15.75" customHeight="1" thickBot="1" x14ac:dyDescent="0.3"/>
    <row r="4" spans="2:7" x14ac:dyDescent="0.25">
      <c r="B4" s="146" t="s">
        <v>114</v>
      </c>
      <c r="C4" s="139" t="s">
        <v>115</v>
      </c>
      <c r="D4" s="139" t="s">
        <v>116</v>
      </c>
      <c r="E4" s="139" t="s">
        <v>93</v>
      </c>
      <c r="F4" s="139" t="s">
        <v>117</v>
      </c>
      <c r="G4" s="139" t="s">
        <v>118</v>
      </c>
    </row>
    <row r="5" spans="2:7" ht="61.5" customHeight="1" thickBot="1" x14ac:dyDescent="0.3">
      <c r="B5" s="140"/>
      <c r="C5" s="140"/>
      <c r="D5" s="140"/>
      <c r="E5" s="140"/>
      <c r="F5" s="140"/>
      <c r="G5" s="140"/>
    </row>
    <row r="6" spans="2:7" x14ac:dyDescent="0.25">
      <c r="B6" s="2" t="s">
        <v>18</v>
      </c>
      <c r="C6" s="3">
        <v>574</v>
      </c>
      <c r="D6" s="3">
        <v>574</v>
      </c>
      <c r="E6" s="3">
        <v>744.05549900000005</v>
      </c>
      <c r="F6" s="3">
        <v>558.58876209999994</v>
      </c>
      <c r="G6" s="19">
        <f t="shared" ref="G6:G25" si="0">IFERROR(D6/C6, "")</f>
        <v>1</v>
      </c>
    </row>
    <row r="7" spans="2:7" x14ac:dyDescent="0.25">
      <c r="B7" s="2" t="s">
        <v>19</v>
      </c>
      <c r="C7" s="3">
        <v>0</v>
      </c>
      <c r="D7" s="3">
        <v>0</v>
      </c>
      <c r="E7" s="3">
        <v>0</v>
      </c>
      <c r="F7" s="3">
        <v>0</v>
      </c>
      <c r="G7" s="19" t="str">
        <f t="shared" si="0"/>
        <v/>
      </c>
    </row>
    <row r="8" spans="2:7" x14ac:dyDescent="0.25">
      <c r="B8" s="2" t="s">
        <v>20</v>
      </c>
      <c r="C8" s="3">
        <v>185</v>
      </c>
      <c r="D8" s="3">
        <v>185</v>
      </c>
      <c r="E8" s="3">
        <v>240.21719780000001</v>
      </c>
      <c r="F8" s="3">
        <v>280.94661980000001</v>
      </c>
      <c r="G8" s="19">
        <f t="shared" si="0"/>
        <v>1</v>
      </c>
    </row>
    <row r="9" spans="2:7" x14ac:dyDescent="0.25">
      <c r="B9" s="11" t="s">
        <v>21</v>
      </c>
      <c r="C9" s="20">
        <v>1074</v>
      </c>
      <c r="D9" s="20">
        <v>1074</v>
      </c>
      <c r="E9" s="20">
        <v>1961.8425606000001</v>
      </c>
      <c r="F9" s="20">
        <v>1074.2747073999999</v>
      </c>
      <c r="G9" s="19">
        <f t="shared" si="0"/>
        <v>1</v>
      </c>
    </row>
    <row r="10" spans="2:7" x14ac:dyDescent="0.25">
      <c r="B10" s="11" t="s">
        <v>22</v>
      </c>
      <c r="C10" s="20">
        <v>291</v>
      </c>
      <c r="D10" s="20">
        <v>291</v>
      </c>
      <c r="E10" s="20">
        <v>426.54813089999999</v>
      </c>
      <c r="F10" s="20">
        <v>479.17036769999999</v>
      </c>
      <c r="G10" s="19">
        <f t="shared" si="0"/>
        <v>1</v>
      </c>
    </row>
    <row r="11" spans="2:7" x14ac:dyDescent="0.25">
      <c r="B11" s="11" t="s">
        <v>23</v>
      </c>
      <c r="C11" s="20">
        <v>677</v>
      </c>
      <c r="D11" s="20">
        <v>677</v>
      </c>
      <c r="E11" s="20">
        <v>905.46416090000014</v>
      </c>
      <c r="F11" s="20">
        <v>655.2382090000001</v>
      </c>
      <c r="G11" s="19">
        <f t="shared" si="0"/>
        <v>1</v>
      </c>
    </row>
    <row r="12" spans="2:7" x14ac:dyDescent="0.25">
      <c r="B12" s="11" t="s">
        <v>24</v>
      </c>
      <c r="C12" s="20">
        <v>911</v>
      </c>
      <c r="D12" s="20">
        <v>911</v>
      </c>
      <c r="E12" s="20">
        <v>1524.9641477</v>
      </c>
      <c r="F12" s="20">
        <v>987.47746010000003</v>
      </c>
      <c r="G12" s="19">
        <f t="shared" si="0"/>
        <v>1</v>
      </c>
    </row>
    <row r="13" spans="2:7" x14ac:dyDescent="0.25">
      <c r="B13" s="11"/>
      <c r="C13" s="20"/>
      <c r="D13" s="20"/>
      <c r="E13" s="20"/>
      <c r="F13" s="20"/>
      <c r="G13" s="19" t="str">
        <f t="shared" si="0"/>
        <v/>
      </c>
    </row>
    <row r="14" spans="2:7" x14ac:dyDescent="0.25">
      <c r="B14" s="11"/>
      <c r="C14" s="20"/>
      <c r="D14" s="20"/>
      <c r="E14" s="20"/>
      <c r="F14" s="20"/>
      <c r="G14" s="19" t="str">
        <f t="shared" si="0"/>
        <v/>
      </c>
    </row>
    <row r="15" spans="2:7" x14ac:dyDescent="0.25">
      <c r="B15" s="11"/>
      <c r="C15" s="20"/>
      <c r="D15" s="20"/>
      <c r="E15" s="20"/>
      <c r="F15" s="20"/>
      <c r="G15" s="19" t="str">
        <f t="shared" si="0"/>
        <v/>
      </c>
    </row>
    <row r="16" spans="2:7" x14ac:dyDescent="0.25">
      <c r="B16" s="11"/>
      <c r="C16" s="20"/>
      <c r="D16" s="20"/>
      <c r="E16" s="20"/>
      <c r="F16" s="20"/>
      <c r="G16" s="19" t="str">
        <f t="shared" si="0"/>
        <v/>
      </c>
    </row>
    <row r="17" spans="2:7" x14ac:dyDescent="0.25">
      <c r="B17" s="11"/>
      <c r="C17" s="20"/>
      <c r="D17" s="20"/>
      <c r="E17" s="20"/>
      <c r="F17" s="20"/>
      <c r="G17" s="19" t="str">
        <f t="shared" si="0"/>
        <v/>
      </c>
    </row>
    <row r="18" spans="2:7" x14ac:dyDescent="0.25">
      <c r="B18" s="11"/>
      <c r="C18" s="20"/>
      <c r="D18" s="20"/>
      <c r="E18" s="20"/>
      <c r="F18" s="20"/>
      <c r="G18" s="19" t="str">
        <f t="shared" si="0"/>
        <v/>
      </c>
    </row>
    <row r="19" spans="2:7" x14ac:dyDescent="0.25">
      <c r="B19" s="11"/>
      <c r="C19" s="20"/>
      <c r="D19" s="20"/>
      <c r="E19" s="20"/>
      <c r="F19" s="20"/>
      <c r="G19" s="19" t="str">
        <f t="shared" si="0"/>
        <v/>
      </c>
    </row>
    <row r="20" spans="2:7" x14ac:dyDescent="0.25">
      <c r="B20" s="11"/>
      <c r="C20" s="20"/>
      <c r="D20" s="20"/>
      <c r="E20" s="20"/>
      <c r="F20" s="20"/>
      <c r="G20" s="19" t="str">
        <f t="shared" si="0"/>
        <v/>
      </c>
    </row>
    <row r="21" spans="2:7" x14ac:dyDescent="0.25">
      <c r="B21" s="11"/>
      <c r="C21" s="20"/>
      <c r="D21" s="20"/>
      <c r="E21" s="20"/>
      <c r="F21" s="20"/>
      <c r="G21" s="19" t="str">
        <f t="shared" si="0"/>
        <v/>
      </c>
    </row>
    <row r="22" spans="2:7" x14ac:dyDescent="0.25">
      <c r="B22" s="11"/>
      <c r="C22" s="20"/>
      <c r="D22" s="20"/>
      <c r="E22" s="20"/>
      <c r="F22" s="20"/>
      <c r="G22" s="19" t="str">
        <f t="shared" si="0"/>
        <v/>
      </c>
    </row>
    <row r="23" spans="2:7" x14ac:dyDescent="0.25">
      <c r="B23" s="11"/>
      <c r="C23" s="20"/>
      <c r="D23" s="20"/>
      <c r="E23" s="20"/>
      <c r="F23" s="20"/>
      <c r="G23" s="19" t="str">
        <f t="shared" si="0"/>
        <v/>
      </c>
    </row>
    <row r="24" spans="2:7" x14ac:dyDescent="0.25">
      <c r="B24" s="11"/>
      <c r="C24" s="20"/>
      <c r="D24" s="20"/>
      <c r="E24" s="20"/>
      <c r="F24" s="20"/>
      <c r="G24" s="19" t="str">
        <f t="shared" si="0"/>
        <v/>
      </c>
    </row>
    <row r="25" spans="2:7" ht="15.75" customHeight="1" thickBot="1" x14ac:dyDescent="0.3">
      <c r="B25" s="12"/>
      <c r="C25" s="21"/>
      <c r="D25" s="21"/>
      <c r="E25" s="21"/>
      <c r="F25" s="21"/>
      <c r="G25" s="79" t="str">
        <f t="shared" si="0"/>
        <v/>
      </c>
    </row>
    <row r="26" spans="2:7" ht="15.75" customHeight="1" thickBot="1" x14ac:dyDescent="0.3">
      <c r="B26" s="80" t="s">
        <v>43</v>
      </c>
      <c r="C26" s="81">
        <f>SUM(C6:C25)</f>
        <v>3712</v>
      </c>
      <c r="D26" s="81">
        <f>SUM(D6:D25)</f>
        <v>3712</v>
      </c>
      <c r="E26" s="81">
        <f>SUM(E6:E25)</f>
        <v>5803.0916969000009</v>
      </c>
      <c r="F26" s="81">
        <f>SUM(F6:F25)</f>
        <v>4035.6961260999997</v>
      </c>
      <c r="G26" s="80"/>
    </row>
  </sheetData>
  <mergeCells count="6">
    <mergeCell ref="G4:G5"/>
    <mergeCell ref="B4:B5"/>
    <mergeCell ref="C4:C5"/>
    <mergeCell ref="D4:D5"/>
    <mergeCell ref="E4:E5"/>
    <mergeCell ref="F4:F5"/>
  </mergeCells>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sheetPr>
  <dimension ref="A1:S27"/>
  <sheetViews>
    <sheetView workbookViewId="0"/>
  </sheetViews>
  <sheetFormatPr defaultRowHeight="15" x14ac:dyDescent="0.25"/>
  <cols>
    <col min="1" max="1" width="4.42578125" customWidth="1"/>
    <col min="5" max="5" width="10.140625" customWidth="1"/>
    <col min="7" max="7" width="12.85546875" customWidth="1"/>
    <col min="15" max="15" width="10.7109375" style="84" bestFit="1" customWidth="1"/>
    <col min="16" max="16" width="14.7109375" style="84" bestFit="1" customWidth="1"/>
    <col min="17" max="17" width="9.140625" style="84" customWidth="1"/>
    <col min="18" max="18" width="15.140625" style="84" customWidth="1"/>
    <col min="19" max="19" width="16.28515625" style="84" customWidth="1"/>
  </cols>
  <sheetData>
    <row r="1" spans="1:19" x14ac:dyDescent="0.25">
      <c r="B1" s="75" t="s">
        <v>2</v>
      </c>
    </row>
    <row r="2" spans="1:19" x14ac:dyDescent="0.25">
      <c r="B2" t="s">
        <v>119</v>
      </c>
    </row>
    <row r="3" spans="1:19" ht="15.75" customHeight="1" thickBot="1" x14ac:dyDescent="0.3">
      <c r="K3" s="34"/>
      <c r="L3" s="34"/>
      <c r="O3" s="85"/>
      <c r="P3" s="85" t="s">
        <v>120</v>
      </c>
      <c r="Q3" s="85"/>
    </row>
    <row r="4" spans="1:19" ht="48" customHeight="1" x14ac:dyDescent="0.25">
      <c r="B4" s="164" t="s">
        <v>14</v>
      </c>
      <c r="C4" s="165" t="s">
        <v>121</v>
      </c>
      <c r="D4" s="165" t="s">
        <v>122</v>
      </c>
      <c r="E4" s="36" t="s">
        <v>123</v>
      </c>
      <c r="F4" s="36" t="s">
        <v>124</v>
      </c>
      <c r="G4" s="165" t="s">
        <v>125</v>
      </c>
      <c r="H4" s="166" t="s">
        <v>126</v>
      </c>
      <c r="I4" s="167"/>
      <c r="J4" s="167"/>
      <c r="L4" s="83" t="s">
        <v>127</v>
      </c>
      <c r="O4" s="162" t="s">
        <v>122</v>
      </c>
      <c r="P4" s="86" t="s">
        <v>123</v>
      </c>
      <c r="Q4" s="86" t="s">
        <v>124</v>
      </c>
    </row>
    <row r="5" spans="1:19" ht="15.75" customHeight="1" thickBot="1" x14ac:dyDescent="0.3">
      <c r="B5" s="148"/>
      <c r="C5" s="148"/>
      <c r="D5" s="148"/>
      <c r="E5" s="5" t="s">
        <v>128</v>
      </c>
      <c r="F5" s="5" t="s">
        <v>129</v>
      </c>
      <c r="G5" s="148"/>
      <c r="H5" s="154"/>
      <c r="I5" s="154"/>
      <c r="J5" s="154"/>
      <c r="O5" s="163"/>
      <c r="P5" s="87" t="s">
        <v>128</v>
      </c>
      <c r="Q5" s="87" t="s">
        <v>129</v>
      </c>
    </row>
    <row r="6" spans="1:19" ht="15.75" customHeight="1" thickBot="1" x14ac:dyDescent="0.3">
      <c r="B6" s="154"/>
      <c r="C6" s="154"/>
      <c r="D6" s="154"/>
      <c r="E6" s="37"/>
      <c r="F6" s="38" t="s">
        <v>130</v>
      </c>
      <c r="G6" s="154"/>
      <c r="H6" s="10" t="s">
        <v>107</v>
      </c>
      <c r="I6" s="10" t="s">
        <v>131</v>
      </c>
      <c r="J6" s="10" t="s">
        <v>132</v>
      </c>
      <c r="K6" s="34"/>
      <c r="L6" s="34"/>
      <c r="O6" s="154"/>
      <c r="P6" s="88"/>
      <c r="Q6" s="89" t="s">
        <v>133</v>
      </c>
      <c r="R6" s="90" t="s">
        <v>134</v>
      </c>
      <c r="S6" s="90" t="s">
        <v>135</v>
      </c>
    </row>
    <row r="7" spans="1:19" x14ac:dyDescent="0.25">
      <c r="B7" s="11" t="s">
        <v>18</v>
      </c>
      <c r="C7" s="40">
        <v>880</v>
      </c>
      <c r="D7" s="40">
        <f t="shared" ref="D7:D13" si="0">O7/1000</f>
        <v>1689.223</v>
      </c>
      <c r="E7" s="40">
        <f t="shared" ref="E7:E13" si="1">P7/1000000</f>
        <v>226.517122</v>
      </c>
      <c r="F7" s="40">
        <f t="shared" ref="F7:F13" si="2">Q7</f>
        <v>73049.418200999993</v>
      </c>
      <c r="G7" s="40">
        <f t="shared" ref="G7:G13" si="3">L7*5</f>
        <v>2870</v>
      </c>
      <c r="H7" s="41">
        <f t="shared" ref="H7:H13" si="4">IFERROR(R7/P7,"NaN")</f>
        <v>0.43869165881420658</v>
      </c>
      <c r="I7" s="41">
        <f t="shared" ref="I7:I13" si="5">IFERROR(J7-H7, "NaN")</f>
        <v>0.52353326738806083</v>
      </c>
      <c r="J7" s="41">
        <f t="shared" ref="J7:J13" si="6">IFERROR(S7/P7,"NaN")</f>
        <v>0.96222492620226741</v>
      </c>
      <c r="L7" s="44">
        <v>574</v>
      </c>
      <c r="O7">
        <v>1689223</v>
      </c>
      <c r="P7">
        <v>226517122</v>
      </c>
      <c r="Q7">
        <v>73049.418200999993</v>
      </c>
      <c r="R7">
        <v>99371172</v>
      </c>
      <c r="S7">
        <v>217960421</v>
      </c>
    </row>
    <row r="8" spans="1:19" x14ac:dyDescent="0.25">
      <c r="B8" s="11" t="s">
        <v>19</v>
      </c>
      <c r="C8" s="40">
        <v>4</v>
      </c>
      <c r="D8" s="40">
        <f t="shared" si="0"/>
        <v>2.8</v>
      </c>
      <c r="E8" s="40">
        <f t="shared" si="1"/>
        <v>0.37931599999999999</v>
      </c>
      <c r="F8" s="40">
        <f t="shared" si="2"/>
        <v>65.719717099999997</v>
      </c>
      <c r="G8" s="40">
        <f t="shared" si="3"/>
        <v>0</v>
      </c>
      <c r="H8" s="41">
        <f t="shared" si="4"/>
        <v>0.24506216452772886</v>
      </c>
      <c r="I8" s="41">
        <f t="shared" si="5"/>
        <v>0.49149785403199442</v>
      </c>
      <c r="J8" s="41">
        <f t="shared" si="6"/>
        <v>0.73656001855972331</v>
      </c>
      <c r="L8" s="44">
        <v>0</v>
      </c>
      <c r="O8">
        <v>2800</v>
      </c>
      <c r="P8">
        <v>379316</v>
      </c>
      <c r="Q8">
        <v>65.719717099999997</v>
      </c>
      <c r="R8">
        <v>92956</v>
      </c>
      <c r="S8">
        <v>279389</v>
      </c>
    </row>
    <row r="9" spans="1:19" x14ac:dyDescent="0.25">
      <c r="B9" s="11" t="s">
        <v>20</v>
      </c>
      <c r="C9" s="40">
        <v>299</v>
      </c>
      <c r="D9" s="40">
        <f t="shared" si="0"/>
        <v>515.33600000000001</v>
      </c>
      <c r="E9" s="40">
        <f t="shared" si="1"/>
        <v>62.542240999999997</v>
      </c>
      <c r="F9" s="40">
        <f t="shared" si="2"/>
        <v>19887.524612099998</v>
      </c>
      <c r="G9" s="40">
        <f t="shared" si="3"/>
        <v>925</v>
      </c>
      <c r="H9" s="41">
        <f t="shared" si="4"/>
        <v>0.46452836571686007</v>
      </c>
      <c r="I9" s="41">
        <f t="shared" si="5"/>
        <v>0.50107419399954023</v>
      </c>
      <c r="J9" s="41">
        <f t="shared" si="6"/>
        <v>0.9656025597164003</v>
      </c>
      <c r="L9" s="44">
        <v>185</v>
      </c>
      <c r="O9">
        <v>515336</v>
      </c>
      <c r="P9">
        <v>62542241</v>
      </c>
      <c r="Q9">
        <v>19887.524612099998</v>
      </c>
      <c r="R9">
        <v>29052645</v>
      </c>
      <c r="S9">
        <v>60390948</v>
      </c>
    </row>
    <row r="10" spans="1:19" x14ac:dyDescent="0.25">
      <c r="B10" s="11" t="s">
        <v>21</v>
      </c>
      <c r="C10" s="40">
        <v>1898</v>
      </c>
      <c r="D10" s="40">
        <f t="shared" si="0"/>
        <v>4621.6049999999996</v>
      </c>
      <c r="E10" s="40">
        <f t="shared" si="1"/>
        <v>698.00201400000003</v>
      </c>
      <c r="F10" s="40">
        <f t="shared" si="2"/>
        <v>214672.235717</v>
      </c>
      <c r="G10" s="40">
        <f t="shared" si="3"/>
        <v>5370</v>
      </c>
      <c r="H10" s="41">
        <f t="shared" si="4"/>
        <v>0.60078604586948947</v>
      </c>
      <c r="I10" s="41">
        <f t="shared" si="5"/>
        <v>0.3534197997314088</v>
      </c>
      <c r="J10" s="41">
        <f t="shared" si="6"/>
        <v>0.95420584560089827</v>
      </c>
      <c r="L10" s="44">
        <v>1074</v>
      </c>
      <c r="O10">
        <v>4621605</v>
      </c>
      <c r="P10">
        <v>698002014</v>
      </c>
      <c r="Q10">
        <v>214672.235717</v>
      </c>
      <c r="R10">
        <v>419349870</v>
      </c>
      <c r="S10">
        <v>666037602</v>
      </c>
    </row>
    <row r="11" spans="1:19" x14ac:dyDescent="0.25">
      <c r="A11" t="s">
        <v>34</v>
      </c>
      <c r="B11" s="11" t="s">
        <v>22</v>
      </c>
      <c r="C11" s="40">
        <v>399</v>
      </c>
      <c r="D11" s="40">
        <f t="shared" si="0"/>
        <v>1072.8130000000001</v>
      </c>
      <c r="E11" s="40">
        <f t="shared" si="1"/>
        <v>145.692869</v>
      </c>
      <c r="F11" s="40">
        <f t="shared" si="2"/>
        <v>33295.407616299999</v>
      </c>
      <c r="G11" s="40">
        <f t="shared" si="3"/>
        <v>1455</v>
      </c>
      <c r="H11" s="41">
        <f t="shared" si="4"/>
        <v>0.65706691519678972</v>
      </c>
      <c r="I11" s="41">
        <f t="shared" si="5"/>
        <v>0.22737776548281174</v>
      </c>
      <c r="J11" s="41">
        <f t="shared" si="6"/>
        <v>0.88444468067960147</v>
      </c>
      <c r="L11" s="44">
        <v>291</v>
      </c>
      <c r="O11">
        <v>1072813</v>
      </c>
      <c r="P11">
        <v>145692869</v>
      </c>
      <c r="Q11">
        <v>33295.407616299999</v>
      </c>
      <c r="R11">
        <v>95729964</v>
      </c>
      <c r="S11">
        <v>128857283</v>
      </c>
    </row>
    <row r="12" spans="1:19" x14ac:dyDescent="0.25">
      <c r="B12" s="11" t="s">
        <v>23</v>
      </c>
      <c r="C12" s="40">
        <v>1114</v>
      </c>
      <c r="D12" s="40">
        <f t="shared" si="0"/>
        <v>2185.1</v>
      </c>
      <c r="E12" s="40">
        <f t="shared" si="1"/>
        <v>257.40081800000002</v>
      </c>
      <c r="F12" s="40">
        <f t="shared" si="2"/>
        <v>97386.283768199995</v>
      </c>
      <c r="G12" s="40">
        <f t="shared" si="3"/>
        <v>3385</v>
      </c>
      <c r="H12" s="41">
        <f t="shared" si="4"/>
        <v>0.7609197419100665</v>
      </c>
      <c r="I12" s="41">
        <f t="shared" si="5"/>
        <v>0.22011709768536947</v>
      </c>
      <c r="J12" s="41">
        <f t="shared" si="6"/>
        <v>0.98103683959543597</v>
      </c>
      <c r="L12" s="44">
        <v>677</v>
      </c>
      <c r="O12">
        <v>2185100</v>
      </c>
      <c r="P12">
        <v>257400818</v>
      </c>
      <c r="Q12">
        <v>97386.283768199995</v>
      </c>
      <c r="R12">
        <v>195861364</v>
      </c>
      <c r="S12">
        <v>252519685</v>
      </c>
    </row>
    <row r="13" spans="1:19" x14ac:dyDescent="0.25">
      <c r="B13" s="11" t="s">
        <v>24</v>
      </c>
      <c r="C13" s="40">
        <v>1746</v>
      </c>
      <c r="D13" s="40">
        <f t="shared" si="0"/>
        <v>3600.0450000000001</v>
      </c>
      <c r="E13" s="40">
        <f t="shared" si="1"/>
        <v>460.72191700000002</v>
      </c>
      <c r="F13" s="40">
        <f t="shared" si="2"/>
        <v>145609.19178260001</v>
      </c>
      <c r="G13" s="40">
        <f t="shared" si="3"/>
        <v>4555</v>
      </c>
      <c r="H13" s="41">
        <f t="shared" si="4"/>
        <v>0.53742804903288333</v>
      </c>
      <c r="I13" s="41">
        <f t="shared" si="5"/>
        <v>0.38620431421759338</v>
      </c>
      <c r="J13" s="41">
        <f t="shared" si="6"/>
        <v>0.92363236325047671</v>
      </c>
      <c r="L13" s="44">
        <v>911</v>
      </c>
      <c r="O13">
        <v>3600045</v>
      </c>
      <c r="P13">
        <v>460721917</v>
      </c>
      <c r="Q13">
        <v>145609.19178260001</v>
      </c>
      <c r="R13">
        <v>247604881</v>
      </c>
      <c r="S13">
        <v>425537673</v>
      </c>
    </row>
    <row r="14" spans="1:19" x14ac:dyDescent="0.25">
      <c r="B14" s="11"/>
      <c r="C14" s="40"/>
      <c r="D14" s="40"/>
      <c r="E14" s="40"/>
      <c r="F14" s="40"/>
      <c r="G14" s="40"/>
      <c r="H14" s="41"/>
      <c r="I14" s="41"/>
      <c r="J14" s="41"/>
      <c r="L14" s="44"/>
    </row>
    <row r="15" spans="1:19" x14ac:dyDescent="0.25">
      <c r="B15" s="11"/>
      <c r="C15" s="40"/>
      <c r="D15" s="40"/>
      <c r="E15" s="40"/>
      <c r="F15" s="40"/>
      <c r="G15" s="40"/>
      <c r="H15" s="41"/>
      <c r="I15" s="41"/>
      <c r="J15" s="41"/>
      <c r="L15" s="44"/>
    </row>
    <row r="16" spans="1:19" x14ac:dyDescent="0.25">
      <c r="B16" s="11"/>
      <c r="C16" s="40"/>
      <c r="D16" s="40"/>
      <c r="E16" s="40"/>
      <c r="F16" s="40"/>
      <c r="G16" s="40"/>
      <c r="H16" s="41"/>
      <c r="I16" s="41"/>
      <c r="J16" s="41"/>
      <c r="L16" s="44"/>
    </row>
    <row r="17" spans="2:19" x14ac:dyDescent="0.25">
      <c r="B17" s="11"/>
      <c r="C17" s="40"/>
      <c r="D17" s="40"/>
      <c r="E17" s="40"/>
      <c r="F17" s="40"/>
      <c r="G17" s="40"/>
      <c r="H17" s="41"/>
      <c r="I17" s="41"/>
      <c r="J17" s="41"/>
      <c r="L17" s="44"/>
    </row>
    <row r="18" spans="2:19" x14ac:dyDescent="0.25">
      <c r="B18" s="11"/>
      <c r="C18" s="40"/>
      <c r="D18" s="40"/>
      <c r="E18" s="40"/>
      <c r="F18" s="40"/>
      <c r="G18" s="40"/>
      <c r="H18" s="41"/>
      <c r="I18" s="41"/>
      <c r="J18" s="41"/>
      <c r="L18" s="44"/>
    </row>
    <row r="19" spans="2:19" x14ac:dyDescent="0.25">
      <c r="B19" s="11"/>
      <c r="C19" s="40"/>
      <c r="D19" s="40"/>
      <c r="E19" s="40"/>
      <c r="F19" s="40"/>
      <c r="G19" s="40"/>
      <c r="H19" s="41"/>
      <c r="I19" s="41"/>
      <c r="J19" s="41"/>
      <c r="L19" s="44"/>
    </row>
    <row r="20" spans="2:19" x14ac:dyDescent="0.25">
      <c r="B20" s="11"/>
      <c r="C20" s="40"/>
      <c r="D20" s="40"/>
      <c r="E20" s="40"/>
      <c r="F20" s="40"/>
      <c r="G20" s="40"/>
      <c r="H20" s="41"/>
      <c r="I20" s="41"/>
      <c r="J20" s="41"/>
      <c r="L20" s="44"/>
    </row>
    <row r="21" spans="2:19" x14ac:dyDescent="0.25">
      <c r="B21" s="11"/>
      <c r="C21" s="40"/>
      <c r="D21" s="40"/>
      <c r="E21" s="40"/>
      <c r="F21" s="40"/>
      <c r="G21" s="40"/>
      <c r="H21" s="41"/>
      <c r="I21" s="41"/>
      <c r="J21" s="41"/>
      <c r="L21" s="44"/>
    </row>
    <row r="22" spans="2:19" x14ac:dyDescent="0.25">
      <c r="B22" s="11"/>
      <c r="C22" s="40"/>
      <c r="D22" s="40"/>
      <c r="E22" s="40"/>
      <c r="F22" s="40"/>
      <c r="G22" s="40"/>
      <c r="H22" s="41"/>
      <c r="I22" s="41"/>
      <c r="J22" s="41"/>
      <c r="L22" s="44"/>
    </row>
    <row r="23" spans="2:19" x14ac:dyDescent="0.25">
      <c r="B23" s="11"/>
      <c r="C23" s="40"/>
      <c r="D23" s="40"/>
      <c r="E23" s="40"/>
      <c r="F23" s="40"/>
      <c r="G23" s="40"/>
      <c r="H23" s="41"/>
      <c r="I23" s="41"/>
      <c r="J23" s="41"/>
      <c r="L23" s="44"/>
    </row>
    <row r="24" spans="2:19" x14ac:dyDescent="0.25">
      <c r="B24" s="11"/>
      <c r="C24" s="40"/>
      <c r="D24" s="40"/>
      <c r="E24" s="40"/>
      <c r="F24" s="40"/>
      <c r="G24" s="40"/>
      <c r="H24" s="41"/>
      <c r="I24" s="41"/>
      <c r="J24" s="41"/>
      <c r="L24" s="44"/>
    </row>
    <row r="25" spans="2:19" x14ac:dyDescent="0.25">
      <c r="B25" s="11"/>
      <c r="C25" s="40"/>
      <c r="D25" s="40"/>
      <c r="E25" s="40"/>
      <c r="F25" s="40"/>
      <c r="G25" s="40"/>
      <c r="H25" s="41"/>
      <c r="I25" s="41"/>
      <c r="J25" s="41"/>
      <c r="L25" s="44"/>
    </row>
    <row r="26" spans="2:19" ht="15.75" customHeight="1" thickBot="1" x14ac:dyDescent="0.3">
      <c r="B26" s="12"/>
      <c r="C26" s="104"/>
      <c r="D26" s="104"/>
      <c r="E26" s="104"/>
      <c r="F26" s="104"/>
      <c r="G26" s="104"/>
      <c r="H26" s="105"/>
      <c r="I26" s="105"/>
      <c r="J26" s="105"/>
      <c r="K26" s="34"/>
      <c r="L26" s="57"/>
    </row>
    <row r="27" spans="2:19" ht="15.75" customHeight="1" thickBot="1" x14ac:dyDescent="0.3">
      <c r="B27" s="34" t="s">
        <v>25</v>
      </c>
      <c r="C27" s="57">
        <f>SUM(C7:C26)</f>
        <v>6340</v>
      </c>
      <c r="D27" s="63">
        <f>ROUNDUP(SUM(D7:D26),-1)</f>
        <v>13690</v>
      </c>
      <c r="E27" s="63">
        <f>ROUNDUP(SUM(E7:E26),-1)</f>
        <v>1860</v>
      </c>
      <c r="F27" s="63">
        <f>ROUNDUP(SUM(F7:F26),-2)</f>
        <v>584000</v>
      </c>
      <c r="G27" s="63">
        <f>ROUNDUP(SUM(G7:G26),-2)</f>
        <v>18600</v>
      </c>
      <c r="H27" s="131">
        <f t="shared" ref="H27" si="7">IFERROR(R27/P27,"NaN")</f>
        <v>0.58720278427228489</v>
      </c>
      <c r="I27" s="131">
        <f t="shared" ref="I27" si="8">IFERROR(J27-H27, "NaN")</f>
        <v>0.3589563206763261</v>
      </c>
      <c r="J27" s="131">
        <f t="shared" ref="J27" si="9">IFERROR(S27/P27,"NaN")</f>
        <v>0.946159104948611</v>
      </c>
      <c r="K27" s="34"/>
      <c r="L27" s="57">
        <f>SUM(L7:L26)</f>
        <v>3712</v>
      </c>
      <c r="O27" s="63">
        <f>SUM(O7:O26)</f>
        <v>13686922</v>
      </c>
      <c r="P27" s="63">
        <f t="shared" ref="P27:S27" si="10">SUM(P7:P26)</f>
        <v>1851256297</v>
      </c>
      <c r="Q27" s="63">
        <f t="shared" si="10"/>
        <v>583965.78141429997</v>
      </c>
      <c r="R27" s="63">
        <f t="shared" si="10"/>
        <v>1087062852</v>
      </c>
      <c r="S27" s="63">
        <f t="shared" si="10"/>
        <v>1751583001</v>
      </c>
    </row>
  </sheetData>
  <mergeCells count="6">
    <mergeCell ref="O4:O6"/>
    <mergeCell ref="B4:B6"/>
    <mergeCell ref="C4:C6"/>
    <mergeCell ref="D4:D6"/>
    <mergeCell ref="G4:G6"/>
    <mergeCell ref="H4:J5"/>
  </mergeCells>
  <pageMargins left="0.7" right="0.7" top="0.75" bottom="0.75" header="0.3" footer="0.3"/>
  <pageSetup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9"/>
  </sheetPr>
  <dimension ref="A1:AG30"/>
  <sheetViews>
    <sheetView workbookViewId="0"/>
  </sheetViews>
  <sheetFormatPr defaultRowHeight="15" x14ac:dyDescent="0.25"/>
  <cols>
    <col min="1" max="1" width="5.140625" customWidth="1"/>
    <col min="2" max="2" width="14.42578125" customWidth="1"/>
  </cols>
  <sheetData>
    <row r="1" spans="1:33" ht="28.5" customHeight="1" x14ac:dyDescent="0.25">
      <c r="B1" s="76" t="s">
        <v>69</v>
      </c>
    </row>
    <row r="2" spans="1:33" s="77" customFormat="1" x14ac:dyDescent="0.25">
      <c r="A2" s="77" t="s">
        <v>34</v>
      </c>
      <c r="B2" s="91" t="s">
        <v>36</v>
      </c>
    </row>
    <row r="3" spans="1:33" s="77" customFormat="1" x14ac:dyDescent="0.25"/>
    <row r="4" spans="1:33" s="77" customFormat="1" ht="15.75" customHeight="1" thickBot="1" x14ac:dyDescent="0.3">
      <c r="B4" s="92"/>
      <c r="C4" s="170" t="s">
        <v>5</v>
      </c>
      <c r="D4" s="140"/>
      <c r="E4" s="140"/>
      <c r="F4" s="140"/>
      <c r="G4" s="140"/>
      <c r="H4" s="140"/>
      <c r="I4" s="140"/>
      <c r="J4" s="93"/>
      <c r="K4" s="170" t="s">
        <v>6</v>
      </c>
      <c r="L4" s="140"/>
      <c r="M4" s="140"/>
      <c r="N4" s="140"/>
      <c r="O4" s="140"/>
      <c r="P4" s="140"/>
      <c r="Q4" s="140"/>
      <c r="S4" s="170" t="s">
        <v>5</v>
      </c>
      <c r="T4" s="140"/>
      <c r="U4" s="140"/>
      <c r="V4" s="140"/>
      <c r="W4" s="140"/>
      <c r="X4" s="140"/>
      <c r="Y4" s="140"/>
      <c r="Z4" s="93"/>
      <c r="AA4" s="170" t="s">
        <v>6</v>
      </c>
      <c r="AB4" s="140"/>
      <c r="AC4" s="140"/>
      <c r="AD4" s="140"/>
      <c r="AE4" s="140"/>
      <c r="AF4" s="140"/>
      <c r="AG4" s="140"/>
    </row>
    <row r="5" spans="1:33" s="77" customFormat="1" ht="15.75" customHeight="1" thickBot="1" x14ac:dyDescent="0.3">
      <c r="B5" s="91"/>
      <c r="C5" s="171" t="s">
        <v>37</v>
      </c>
      <c r="D5" s="134"/>
      <c r="E5" s="134"/>
      <c r="F5" s="134"/>
      <c r="G5" s="134"/>
      <c r="H5" s="134"/>
      <c r="I5" s="94"/>
      <c r="J5" s="91"/>
      <c r="K5" s="171" t="s">
        <v>37</v>
      </c>
      <c r="L5" s="134"/>
      <c r="M5" s="134"/>
      <c r="N5" s="134"/>
      <c r="O5" s="134"/>
      <c r="P5" s="134"/>
      <c r="Q5" s="95"/>
      <c r="S5" s="171" t="s">
        <v>37</v>
      </c>
      <c r="T5" s="134"/>
      <c r="U5" s="134"/>
      <c r="V5" s="134"/>
      <c r="W5" s="134"/>
      <c r="X5" s="134"/>
      <c r="Y5" s="94"/>
      <c r="Z5" s="91"/>
      <c r="AA5" s="171" t="s">
        <v>37</v>
      </c>
      <c r="AB5" s="134"/>
      <c r="AC5" s="134"/>
      <c r="AD5" s="134"/>
      <c r="AE5" s="134"/>
      <c r="AF5" s="134"/>
      <c r="AG5" s="95"/>
    </row>
    <row r="6" spans="1:33" s="77" customFormat="1" ht="20.25" customHeight="1" x14ac:dyDescent="0.25">
      <c r="B6" s="168" t="s">
        <v>14</v>
      </c>
      <c r="C6" s="169" t="s">
        <v>38</v>
      </c>
      <c r="D6" s="96" t="s">
        <v>39</v>
      </c>
      <c r="E6" s="169" t="s">
        <v>40</v>
      </c>
      <c r="F6" s="96" t="s">
        <v>41</v>
      </c>
      <c r="G6" s="169" t="s">
        <v>42</v>
      </c>
      <c r="H6" s="169" t="s">
        <v>24</v>
      </c>
      <c r="I6" s="172" t="s">
        <v>43</v>
      </c>
      <c r="J6" s="173"/>
      <c r="K6" s="169" t="s">
        <v>38</v>
      </c>
      <c r="L6" s="96" t="s">
        <v>39</v>
      </c>
      <c r="M6" s="169" t="s">
        <v>40</v>
      </c>
      <c r="N6" s="96" t="s">
        <v>41</v>
      </c>
      <c r="O6" s="169" t="s">
        <v>42</v>
      </c>
      <c r="P6" s="169" t="s">
        <v>24</v>
      </c>
      <c r="Q6" s="169" t="s">
        <v>43</v>
      </c>
      <c r="S6" s="169" t="s">
        <v>38</v>
      </c>
      <c r="T6" s="96" t="s">
        <v>39</v>
      </c>
      <c r="U6" s="169" t="s">
        <v>40</v>
      </c>
      <c r="V6" s="96" t="s">
        <v>41</v>
      </c>
      <c r="W6" s="169" t="s">
        <v>42</v>
      </c>
      <c r="X6" s="169" t="s">
        <v>24</v>
      </c>
      <c r="Y6" s="172" t="s">
        <v>43</v>
      </c>
      <c r="Z6" s="173"/>
      <c r="AA6" s="169" t="s">
        <v>38</v>
      </c>
      <c r="AB6" s="96" t="s">
        <v>39</v>
      </c>
      <c r="AC6" s="169" t="s">
        <v>40</v>
      </c>
      <c r="AD6" s="96" t="s">
        <v>41</v>
      </c>
      <c r="AE6" s="169" t="s">
        <v>42</v>
      </c>
      <c r="AF6" s="169" t="s">
        <v>24</v>
      </c>
      <c r="AG6" s="169" t="s">
        <v>43</v>
      </c>
    </row>
    <row r="7" spans="1:33" s="77" customFormat="1" ht="15.75" customHeight="1" thickBot="1" x14ac:dyDescent="0.3">
      <c r="B7" s="140"/>
      <c r="C7" s="140"/>
      <c r="D7" s="95" t="s">
        <v>44</v>
      </c>
      <c r="E7" s="140"/>
      <c r="F7" s="95" t="s">
        <v>45</v>
      </c>
      <c r="G7" s="140"/>
      <c r="H7" s="140"/>
      <c r="I7" s="140"/>
      <c r="J7" s="174"/>
      <c r="K7" s="140"/>
      <c r="L7" s="95" t="s">
        <v>44</v>
      </c>
      <c r="M7" s="140"/>
      <c r="N7" s="95" t="s">
        <v>45</v>
      </c>
      <c r="O7" s="140"/>
      <c r="P7" s="140"/>
      <c r="Q7" s="140"/>
      <c r="S7" s="140"/>
      <c r="T7" s="95" t="s">
        <v>44</v>
      </c>
      <c r="U7" s="140"/>
      <c r="V7" s="95" t="s">
        <v>45</v>
      </c>
      <c r="W7" s="140"/>
      <c r="X7" s="140"/>
      <c r="Y7" s="140"/>
      <c r="Z7" s="174"/>
      <c r="AA7" s="140"/>
      <c r="AB7" s="95" t="s">
        <v>44</v>
      </c>
      <c r="AC7" s="140"/>
      <c r="AD7" s="95" t="s">
        <v>45</v>
      </c>
      <c r="AE7" s="140"/>
      <c r="AF7" s="140"/>
      <c r="AG7" s="140"/>
    </row>
    <row r="8" spans="1:33" x14ac:dyDescent="0.25">
      <c r="B8" s="2" t="s">
        <v>18</v>
      </c>
      <c r="C8" s="3">
        <v>1096.5474962000001</v>
      </c>
      <c r="D8" s="3">
        <v>209.6524173</v>
      </c>
      <c r="E8" s="3">
        <v>73.406823299999999</v>
      </c>
      <c r="F8" s="3">
        <v>0</v>
      </c>
      <c r="G8" s="3">
        <v>0</v>
      </c>
      <c r="H8" s="3">
        <v>0</v>
      </c>
      <c r="I8" s="6">
        <f t="shared" ref="I8:I14" si="0">SUM(C8:H8)</f>
        <v>1379.6067368000001</v>
      </c>
      <c r="J8" s="15"/>
      <c r="K8" s="7">
        <v>852.25161750000007</v>
      </c>
      <c r="L8" s="7">
        <v>54.674078299999998</v>
      </c>
      <c r="M8" s="7">
        <v>43.209958899999997</v>
      </c>
      <c r="N8" s="7">
        <v>74.799999200000002</v>
      </c>
      <c r="O8" s="7">
        <v>283.36</v>
      </c>
      <c r="P8" s="7">
        <v>6.8</v>
      </c>
      <c r="Q8" s="8">
        <f t="shared" ref="Q8:Q14" si="1">SUM(K8:P8)</f>
        <v>1315.0956539000001</v>
      </c>
      <c r="S8" s="19">
        <f t="shared" ref="S8:S14" si="2">IFERROR(C8/$I8, "")</f>
        <v>0.79482613918183931</v>
      </c>
      <c r="T8" s="19">
        <f t="shared" ref="T8:T14" si="3">IFERROR(D8/$I8, "")</f>
        <v>0.15196534759339397</v>
      </c>
      <c r="U8" s="19">
        <f t="shared" ref="U8:U14" si="4">IFERROR(E8/$I8, "")</f>
        <v>5.320851322476667E-2</v>
      </c>
      <c r="V8" s="19">
        <f t="shared" ref="V8:V14" si="5">IFERROR(F8/$I8, "")</f>
        <v>0</v>
      </c>
      <c r="W8" s="19">
        <f t="shared" ref="W8:W14" si="6">IFERROR(G8/$I8, "")</f>
        <v>0</v>
      </c>
      <c r="X8" s="19">
        <f t="shared" ref="X8:X14" si="7">IFERROR(H8/$I8, "")</f>
        <v>0</v>
      </c>
      <c r="Y8" s="97">
        <f t="shared" ref="Y8:Y14" si="8">SUM(S8:X8)</f>
        <v>1</v>
      </c>
      <c r="Z8" s="98"/>
      <c r="AA8" s="48">
        <f t="shared" ref="AA8:AA14" si="9">IFERROR(K8/$Q8, "")</f>
        <v>0.64805294958780635</v>
      </c>
      <c r="AB8" s="48">
        <f t="shared" ref="AB8:AB14" si="10">IFERROR(L8/$Q8, "")</f>
        <v>4.1574221721332988E-2</v>
      </c>
      <c r="AC8" s="48">
        <f t="shared" ref="AC8:AC14" si="11">IFERROR(M8/$Q8, "")</f>
        <v>3.2856894304120088E-2</v>
      </c>
      <c r="AD8" s="48">
        <f t="shared" ref="AD8:AD14" si="12">IFERROR(N8/$Q8, "")</f>
        <v>5.6877991329509631E-2</v>
      </c>
      <c r="AE8" s="48">
        <f t="shared" ref="AE8:AE14" si="13">IFERROR(O8/$Q8, "")</f>
        <v>0.21546721651742809</v>
      </c>
      <c r="AF8" s="48">
        <f t="shared" ref="AF8:AF14" si="14">IFERROR(P8/$Q8, "")</f>
        <v>5.1707265398027629E-3</v>
      </c>
      <c r="AG8" s="99">
        <f t="shared" ref="AG8:AG14" si="15">SUM(AA8:AF8)</f>
        <v>0.99999999999999989</v>
      </c>
    </row>
    <row r="9" spans="1:33" x14ac:dyDescent="0.25">
      <c r="B9" s="2" t="s">
        <v>19</v>
      </c>
      <c r="C9" s="3">
        <v>0</v>
      </c>
      <c r="D9" s="3">
        <v>0</v>
      </c>
      <c r="E9" s="3">
        <v>0</v>
      </c>
      <c r="F9" s="3">
        <v>0</v>
      </c>
      <c r="G9" s="3">
        <v>0</v>
      </c>
      <c r="H9" s="3">
        <v>0</v>
      </c>
      <c r="I9" s="6">
        <f t="shared" si="0"/>
        <v>0</v>
      </c>
      <c r="J9" s="15"/>
      <c r="K9" s="7">
        <v>0</v>
      </c>
      <c r="L9" s="7">
        <v>0</v>
      </c>
      <c r="M9" s="7">
        <v>0</v>
      </c>
      <c r="N9" s="7">
        <v>0</v>
      </c>
      <c r="O9" s="7">
        <v>302.68000000000012</v>
      </c>
      <c r="P9" s="7">
        <v>0</v>
      </c>
      <c r="Q9" s="8">
        <f t="shared" si="1"/>
        <v>302.68000000000012</v>
      </c>
      <c r="S9" s="19" t="str">
        <f t="shared" si="2"/>
        <v/>
      </c>
      <c r="T9" s="19" t="str">
        <f t="shared" si="3"/>
        <v/>
      </c>
      <c r="U9" s="19" t="str">
        <f t="shared" si="4"/>
        <v/>
      </c>
      <c r="V9" s="19" t="str">
        <f t="shared" si="5"/>
        <v/>
      </c>
      <c r="W9" s="19" t="str">
        <f t="shared" si="6"/>
        <v/>
      </c>
      <c r="X9" s="19" t="str">
        <f t="shared" si="7"/>
        <v/>
      </c>
      <c r="Y9" s="97">
        <f t="shared" si="8"/>
        <v>0</v>
      </c>
      <c r="Z9" s="98"/>
      <c r="AA9" s="48">
        <f t="shared" si="9"/>
        <v>0</v>
      </c>
      <c r="AB9" s="48">
        <f t="shared" si="10"/>
        <v>0</v>
      </c>
      <c r="AC9" s="48">
        <f t="shared" si="11"/>
        <v>0</v>
      </c>
      <c r="AD9" s="48">
        <f t="shared" si="12"/>
        <v>0</v>
      </c>
      <c r="AE9" s="48">
        <f t="shared" si="13"/>
        <v>1</v>
      </c>
      <c r="AF9" s="48">
        <f t="shared" si="14"/>
        <v>0</v>
      </c>
      <c r="AG9" s="99">
        <f t="shared" si="15"/>
        <v>1</v>
      </c>
    </row>
    <row r="10" spans="1:33" x14ac:dyDescent="0.25">
      <c r="B10" s="2" t="s">
        <v>20</v>
      </c>
      <c r="C10" s="3">
        <v>249.143089</v>
      </c>
      <c r="D10" s="3">
        <v>111.7176868</v>
      </c>
      <c r="E10" s="3">
        <v>3.4711192</v>
      </c>
      <c r="F10" s="3">
        <v>0</v>
      </c>
      <c r="G10" s="3">
        <v>0</v>
      </c>
      <c r="H10" s="3">
        <v>0</v>
      </c>
      <c r="I10" s="6">
        <f t="shared" si="0"/>
        <v>364.33189499999997</v>
      </c>
      <c r="J10" s="15"/>
      <c r="K10" s="7">
        <v>316.3652682</v>
      </c>
      <c r="L10" s="7">
        <v>30.5639152</v>
      </c>
      <c r="M10" s="7">
        <v>0</v>
      </c>
      <c r="N10" s="7">
        <v>0</v>
      </c>
      <c r="O10" s="7">
        <v>67.62</v>
      </c>
      <c r="P10" s="7">
        <v>0</v>
      </c>
      <c r="Q10" s="8">
        <f t="shared" si="1"/>
        <v>414.5491834</v>
      </c>
      <c r="S10" s="19">
        <f t="shared" si="2"/>
        <v>0.68383551486756333</v>
      </c>
      <c r="T10" s="19">
        <f t="shared" si="3"/>
        <v>0.30663713041099516</v>
      </c>
      <c r="U10" s="19">
        <f t="shared" si="4"/>
        <v>9.5273547214415593E-3</v>
      </c>
      <c r="V10" s="19">
        <f t="shared" si="5"/>
        <v>0</v>
      </c>
      <c r="W10" s="19">
        <f t="shared" si="6"/>
        <v>0</v>
      </c>
      <c r="X10" s="19">
        <f t="shared" si="7"/>
        <v>0</v>
      </c>
      <c r="Y10" s="97">
        <f t="shared" si="8"/>
        <v>1</v>
      </c>
      <c r="Z10" s="98"/>
      <c r="AA10" s="48">
        <f t="shared" si="9"/>
        <v>0.76315496657181447</v>
      </c>
      <c r="AB10" s="48">
        <f t="shared" si="10"/>
        <v>7.3728079619707676E-2</v>
      </c>
      <c r="AC10" s="48">
        <f t="shared" si="11"/>
        <v>0</v>
      </c>
      <c r="AD10" s="48">
        <f t="shared" si="12"/>
        <v>0</v>
      </c>
      <c r="AE10" s="48">
        <f t="shared" si="13"/>
        <v>0.16311695380847782</v>
      </c>
      <c r="AF10" s="48">
        <f t="shared" si="14"/>
        <v>0</v>
      </c>
      <c r="AG10" s="99">
        <f t="shared" si="15"/>
        <v>1</v>
      </c>
    </row>
    <row r="11" spans="1:33" x14ac:dyDescent="0.25">
      <c r="B11" s="2" t="s">
        <v>21</v>
      </c>
      <c r="C11" s="3">
        <v>1979.8738796</v>
      </c>
      <c r="D11" s="3">
        <v>861.1367115999999</v>
      </c>
      <c r="E11" s="3">
        <v>685.73538569999994</v>
      </c>
      <c r="F11" s="3">
        <v>0</v>
      </c>
      <c r="G11" s="3">
        <v>0</v>
      </c>
      <c r="H11" s="3">
        <v>0</v>
      </c>
      <c r="I11" s="6">
        <f t="shared" si="0"/>
        <v>3526.7459768999997</v>
      </c>
      <c r="J11" s="15"/>
      <c r="K11" s="7">
        <v>1252.0998675000001</v>
      </c>
      <c r="L11" s="7">
        <v>105.9856333</v>
      </c>
      <c r="M11" s="7">
        <v>243.55929889999999</v>
      </c>
      <c r="N11" s="7">
        <v>652.80000280000002</v>
      </c>
      <c r="O11" s="7">
        <v>958.33999999999992</v>
      </c>
      <c r="P11" s="7">
        <v>171.70000029999991</v>
      </c>
      <c r="Q11" s="8">
        <f t="shared" si="1"/>
        <v>3384.4848028000001</v>
      </c>
      <c r="S11" s="19">
        <f t="shared" si="2"/>
        <v>0.56138828613346969</v>
      </c>
      <c r="T11" s="19">
        <f t="shared" si="3"/>
        <v>0.24417316053960222</v>
      </c>
      <c r="U11" s="19">
        <f t="shared" si="4"/>
        <v>0.19443855332692817</v>
      </c>
      <c r="V11" s="19">
        <f t="shared" si="5"/>
        <v>0</v>
      </c>
      <c r="W11" s="19">
        <f t="shared" si="6"/>
        <v>0</v>
      </c>
      <c r="X11" s="19">
        <f t="shared" si="7"/>
        <v>0</v>
      </c>
      <c r="Y11" s="97">
        <f t="shared" si="8"/>
        <v>1</v>
      </c>
      <c r="Z11" s="98"/>
      <c r="AA11" s="48">
        <f t="shared" si="9"/>
        <v>0.36995287036423741</v>
      </c>
      <c r="AB11" s="48">
        <f t="shared" si="10"/>
        <v>3.1315145280699029E-2</v>
      </c>
      <c r="AC11" s="48">
        <f t="shared" si="11"/>
        <v>7.1963478370032044E-2</v>
      </c>
      <c r="AD11" s="48">
        <f t="shared" si="12"/>
        <v>0.1928801696080702</v>
      </c>
      <c r="AE11" s="48">
        <f t="shared" si="13"/>
        <v>0.28315683356213056</v>
      </c>
      <c r="AF11" s="48">
        <f t="shared" si="14"/>
        <v>5.0731502814830694E-2</v>
      </c>
      <c r="AG11" s="99">
        <f t="shared" si="15"/>
        <v>1</v>
      </c>
    </row>
    <row r="12" spans="1:33" x14ac:dyDescent="0.25">
      <c r="B12" s="2" t="s">
        <v>22</v>
      </c>
      <c r="C12" s="3">
        <v>4522.2298140000003</v>
      </c>
      <c r="D12" s="3">
        <v>488.02352520000011</v>
      </c>
      <c r="E12" s="3">
        <v>2480.774285</v>
      </c>
      <c r="F12" s="3">
        <v>0</v>
      </c>
      <c r="G12" s="3">
        <v>0</v>
      </c>
      <c r="H12" s="3">
        <v>0</v>
      </c>
      <c r="I12" s="6">
        <f t="shared" si="0"/>
        <v>7491.0276242</v>
      </c>
      <c r="J12" s="16"/>
      <c r="K12" s="7">
        <v>1909.8270657999999</v>
      </c>
      <c r="L12" s="7">
        <v>61.207666200000013</v>
      </c>
      <c r="M12" s="7">
        <v>518.64247450000005</v>
      </c>
      <c r="N12" s="7">
        <v>243.09999450000001</v>
      </c>
      <c r="O12" s="7">
        <v>0</v>
      </c>
      <c r="P12" s="7">
        <v>0</v>
      </c>
      <c r="Q12" s="8">
        <f t="shared" si="1"/>
        <v>2732.7772009999999</v>
      </c>
      <c r="S12" s="19">
        <f t="shared" si="2"/>
        <v>0.6036861750970981</v>
      </c>
      <c r="T12" s="19">
        <f t="shared" si="3"/>
        <v>6.5147740694938144E-2</v>
      </c>
      <c r="U12" s="19">
        <f t="shared" si="4"/>
        <v>0.33116608420796378</v>
      </c>
      <c r="V12" s="19">
        <f t="shared" si="5"/>
        <v>0</v>
      </c>
      <c r="W12" s="19">
        <f t="shared" si="6"/>
        <v>0</v>
      </c>
      <c r="X12" s="19">
        <f t="shared" si="7"/>
        <v>0</v>
      </c>
      <c r="Y12" s="97">
        <f t="shared" si="8"/>
        <v>1</v>
      </c>
      <c r="Z12" s="100"/>
      <c r="AA12" s="48">
        <f t="shared" si="9"/>
        <v>0.69885941126160622</v>
      </c>
      <c r="AB12" s="48">
        <f t="shared" si="10"/>
        <v>2.2397605694896169E-2</v>
      </c>
      <c r="AC12" s="48">
        <f t="shared" si="11"/>
        <v>0.18978586117822346</v>
      </c>
      <c r="AD12" s="48">
        <f t="shared" si="12"/>
        <v>8.8957121865274227E-2</v>
      </c>
      <c r="AE12" s="48">
        <f t="shared" si="13"/>
        <v>0</v>
      </c>
      <c r="AF12" s="48">
        <f t="shared" si="14"/>
        <v>0</v>
      </c>
      <c r="AG12" s="99">
        <f t="shared" si="15"/>
        <v>1</v>
      </c>
    </row>
    <row r="13" spans="1:33" x14ac:dyDescent="0.25">
      <c r="B13" s="11" t="s">
        <v>23</v>
      </c>
      <c r="C13" s="17">
        <v>1065.8609750000001</v>
      </c>
      <c r="D13" s="17">
        <v>1767.4896491</v>
      </c>
      <c r="E13" s="17">
        <v>73.309463100000002</v>
      </c>
      <c r="F13" s="17">
        <v>0</v>
      </c>
      <c r="G13" s="17">
        <v>0</v>
      </c>
      <c r="H13" s="17">
        <v>0</v>
      </c>
      <c r="I13" s="6">
        <f t="shared" si="0"/>
        <v>2906.6600871999999</v>
      </c>
      <c r="J13" s="17"/>
      <c r="K13" s="17">
        <v>956.75485950000007</v>
      </c>
      <c r="L13" s="17">
        <v>310.19561779999998</v>
      </c>
      <c r="M13" s="17">
        <v>12.4364452</v>
      </c>
      <c r="N13" s="17">
        <v>278.7999992</v>
      </c>
      <c r="O13" s="17">
        <v>846.8599999999999</v>
      </c>
      <c r="P13" s="17">
        <v>66.300000000000011</v>
      </c>
      <c r="Q13" s="8">
        <f t="shared" si="1"/>
        <v>2471.3469217000002</v>
      </c>
      <c r="S13" s="19">
        <f t="shared" si="2"/>
        <v>0.36669611960948251</v>
      </c>
      <c r="T13" s="19">
        <f t="shared" si="3"/>
        <v>0.60808267773843194</v>
      </c>
      <c r="U13" s="19">
        <f t="shared" si="4"/>
        <v>2.5221202652085602E-2</v>
      </c>
      <c r="V13" s="19">
        <f t="shared" si="5"/>
        <v>0</v>
      </c>
      <c r="W13" s="19">
        <f t="shared" si="6"/>
        <v>0</v>
      </c>
      <c r="X13" s="19">
        <f t="shared" si="7"/>
        <v>0</v>
      </c>
      <c r="Y13" s="97">
        <f t="shared" si="8"/>
        <v>1</v>
      </c>
      <c r="Z13" s="101"/>
      <c r="AA13" s="48">
        <f t="shared" si="9"/>
        <v>0.38713903381960785</v>
      </c>
      <c r="AB13" s="48">
        <f t="shared" si="10"/>
        <v>0.12551682447991613</v>
      </c>
      <c r="AC13" s="48">
        <f t="shared" si="11"/>
        <v>5.032253906078539E-3</v>
      </c>
      <c r="AD13" s="48">
        <f t="shared" si="12"/>
        <v>0.11281297528564622</v>
      </c>
      <c r="AE13" s="48">
        <f t="shared" si="13"/>
        <v>0.34267143660164812</v>
      </c>
      <c r="AF13" s="48">
        <f t="shared" si="14"/>
        <v>2.6827475907103038E-2</v>
      </c>
      <c r="AG13" s="99">
        <f t="shared" si="15"/>
        <v>0.99999999999999989</v>
      </c>
    </row>
    <row r="14" spans="1:33" x14ac:dyDescent="0.25">
      <c r="B14" s="11" t="s">
        <v>24</v>
      </c>
      <c r="C14" s="17">
        <v>5589.0091870000006</v>
      </c>
      <c r="D14" s="17">
        <v>1888.1575438</v>
      </c>
      <c r="E14" s="17">
        <v>23.666937699999998</v>
      </c>
      <c r="F14" s="17">
        <v>0</v>
      </c>
      <c r="G14" s="17">
        <v>0</v>
      </c>
      <c r="H14" s="17">
        <v>0</v>
      </c>
      <c r="I14" s="6">
        <f t="shared" si="0"/>
        <v>7500.8336685000004</v>
      </c>
      <c r="J14" s="17"/>
      <c r="K14" s="17">
        <v>3905.7319464000002</v>
      </c>
      <c r="L14" s="17">
        <v>379.23914250000001</v>
      </c>
      <c r="M14" s="17">
        <v>1.2474227</v>
      </c>
      <c r="N14" s="17">
        <v>90.10000070000001</v>
      </c>
      <c r="O14" s="17">
        <v>1094.8</v>
      </c>
      <c r="P14" s="17">
        <v>493.00000410000001</v>
      </c>
      <c r="Q14" s="8">
        <f t="shared" si="1"/>
        <v>5964.1185164000008</v>
      </c>
      <c r="S14" s="19">
        <f t="shared" si="2"/>
        <v>0.74511840070140867</v>
      </c>
      <c r="T14" s="19">
        <f t="shared" si="3"/>
        <v>0.25172635832859219</v>
      </c>
      <c r="U14" s="19">
        <f t="shared" si="4"/>
        <v>3.1552409699991198E-3</v>
      </c>
      <c r="V14" s="19">
        <f t="shared" si="5"/>
        <v>0</v>
      </c>
      <c r="W14" s="19">
        <f t="shared" si="6"/>
        <v>0</v>
      </c>
      <c r="X14" s="19">
        <f t="shared" si="7"/>
        <v>0</v>
      </c>
      <c r="Y14" s="97">
        <f t="shared" si="8"/>
        <v>1</v>
      </c>
      <c r="Z14" s="101"/>
      <c r="AA14" s="48">
        <f t="shared" si="9"/>
        <v>0.65487161860719323</v>
      </c>
      <c r="AB14" s="48">
        <f t="shared" si="10"/>
        <v>6.3586788467931449E-2</v>
      </c>
      <c r="AC14" s="48">
        <f t="shared" si="11"/>
        <v>2.0915457943531215E-4</v>
      </c>
      <c r="AD14" s="48">
        <f t="shared" si="12"/>
        <v>1.5107010441232015E-2</v>
      </c>
      <c r="AE14" s="48">
        <f t="shared" si="13"/>
        <v>0.18356442733147291</v>
      </c>
      <c r="AF14" s="48">
        <f t="shared" si="14"/>
        <v>8.2661000572735024E-2</v>
      </c>
      <c r="AG14" s="99">
        <f t="shared" si="15"/>
        <v>0.99999999999999989</v>
      </c>
    </row>
    <row r="15" spans="1:33" x14ac:dyDescent="0.25">
      <c r="B15" s="11"/>
      <c r="C15" s="17"/>
      <c r="D15" s="17"/>
      <c r="E15" s="17"/>
      <c r="F15" s="17"/>
      <c r="G15" s="17"/>
      <c r="H15" s="17"/>
      <c r="I15" s="6"/>
      <c r="J15" s="17"/>
      <c r="K15" s="17"/>
      <c r="L15" s="17"/>
      <c r="M15" s="17"/>
      <c r="N15" s="17"/>
      <c r="O15" s="17"/>
      <c r="P15" s="17"/>
      <c r="Q15" s="8"/>
      <c r="S15" s="19"/>
      <c r="T15" s="19"/>
      <c r="U15" s="19"/>
      <c r="V15" s="19"/>
      <c r="W15" s="19"/>
      <c r="X15" s="19"/>
      <c r="Y15" s="97"/>
      <c r="Z15" s="101"/>
      <c r="AA15" s="48"/>
      <c r="AB15" s="48"/>
      <c r="AC15" s="48"/>
      <c r="AD15" s="48"/>
      <c r="AE15" s="48"/>
      <c r="AF15" s="48"/>
      <c r="AG15" s="99"/>
    </row>
    <row r="16" spans="1:33" x14ac:dyDescent="0.25">
      <c r="B16" s="11"/>
      <c r="C16" s="17"/>
      <c r="D16" s="17"/>
      <c r="E16" s="17"/>
      <c r="F16" s="17"/>
      <c r="G16" s="17"/>
      <c r="H16" s="17"/>
      <c r="I16" s="6"/>
      <c r="J16" s="17"/>
      <c r="K16" s="17"/>
      <c r="L16" s="17"/>
      <c r="M16" s="17"/>
      <c r="N16" s="17"/>
      <c r="O16" s="17"/>
      <c r="P16" s="17"/>
      <c r="Q16" s="8"/>
      <c r="S16" s="19"/>
      <c r="T16" s="19"/>
      <c r="U16" s="19"/>
      <c r="V16" s="19"/>
      <c r="W16" s="19"/>
      <c r="X16" s="19"/>
      <c r="Y16" s="97"/>
      <c r="Z16" s="101"/>
      <c r="AA16" s="48"/>
      <c r="AB16" s="48"/>
      <c r="AC16" s="48"/>
      <c r="AD16" s="48"/>
      <c r="AE16" s="48"/>
      <c r="AF16" s="48"/>
      <c r="AG16" s="99"/>
    </row>
    <row r="17" spans="2:33" x14ac:dyDescent="0.25">
      <c r="B17" s="11"/>
      <c r="C17" s="17"/>
      <c r="D17" s="17"/>
      <c r="E17" s="17"/>
      <c r="F17" s="17"/>
      <c r="G17" s="17"/>
      <c r="H17" s="17"/>
      <c r="I17" s="6"/>
      <c r="J17" s="17"/>
      <c r="K17" s="17"/>
      <c r="L17" s="17"/>
      <c r="M17" s="17"/>
      <c r="N17" s="17"/>
      <c r="O17" s="17"/>
      <c r="P17" s="17"/>
      <c r="Q17" s="8"/>
      <c r="S17" s="19"/>
      <c r="T17" s="19"/>
      <c r="U17" s="19"/>
      <c r="V17" s="19"/>
      <c r="W17" s="19"/>
      <c r="X17" s="19"/>
      <c r="Y17" s="97"/>
      <c r="Z17" s="101"/>
      <c r="AA17" s="48"/>
      <c r="AB17" s="48"/>
      <c r="AC17" s="48"/>
      <c r="AD17" s="48"/>
      <c r="AE17" s="48"/>
      <c r="AF17" s="48"/>
      <c r="AG17" s="99"/>
    </row>
    <row r="18" spans="2:33" x14ac:dyDescent="0.25">
      <c r="B18" s="11"/>
      <c r="C18" s="17"/>
      <c r="D18" s="17"/>
      <c r="E18" s="17"/>
      <c r="F18" s="17"/>
      <c r="G18" s="17"/>
      <c r="H18" s="17"/>
      <c r="I18" s="6"/>
      <c r="J18" s="17"/>
      <c r="K18" s="17"/>
      <c r="L18" s="17"/>
      <c r="M18" s="17"/>
      <c r="N18" s="17"/>
      <c r="O18" s="17"/>
      <c r="P18" s="17"/>
      <c r="Q18" s="8"/>
      <c r="S18" s="19"/>
      <c r="T18" s="19"/>
      <c r="U18" s="19"/>
      <c r="V18" s="19"/>
      <c r="W18" s="19"/>
      <c r="X18" s="19"/>
      <c r="Y18" s="97"/>
      <c r="Z18" s="101"/>
      <c r="AA18" s="48"/>
      <c r="AB18" s="48"/>
      <c r="AC18" s="48"/>
      <c r="AD18" s="48"/>
      <c r="AE18" s="48"/>
      <c r="AF18" s="48"/>
      <c r="AG18" s="99"/>
    </row>
    <row r="19" spans="2:33" x14ac:dyDescent="0.25">
      <c r="B19" s="11"/>
      <c r="C19" s="17"/>
      <c r="D19" s="17"/>
      <c r="E19" s="17"/>
      <c r="F19" s="17"/>
      <c r="G19" s="17"/>
      <c r="H19" s="17"/>
      <c r="I19" s="6"/>
      <c r="J19" s="17"/>
      <c r="K19" s="17"/>
      <c r="L19" s="17"/>
      <c r="M19" s="17"/>
      <c r="N19" s="17"/>
      <c r="O19" s="17"/>
      <c r="P19" s="17"/>
      <c r="Q19" s="8"/>
      <c r="S19" s="19"/>
      <c r="T19" s="19"/>
      <c r="U19" s="19"/>
      <c r="V19" s="19"/>
      <c r="W19" s="19"/>
      <c r="X19" s="19"/>
      <c r="Y19" s="97"/>
      <c r="Z19" s="101"/>
      <c r="AA19" s="48"/>
      <c r="AB19" s="48"/>
      <c r="AC19" s="48"/>
      <c r="AD19" s="48"/>
      <c r="AE19" s="48"/>
      <c r="AF19" s="48"/>
      <c r="AG19" s="99"/>
    </row>
    <row r="20" spans="2:33" x14ac:dyDescent="0.25">
      <c r="B20" s="11"/>
      <c r="C20" s="17"/>
      <c r="D20" s="17"/>
      <c r="E20" s="17"/>
      <c r="F20" s="17"/>
      <c r="G20" s="17"/>
      <c r="H20" s="17"/>
      <c r="I20" s="6"/>
      <c r="J20" s="17"/>
      <c r="K20" s="17"/>
      <c r="L20" s="17"/>
      <c r="M20" s="17"/>
      <c r="N20" s="17"/>
      <c r="O20" s="17"/>
      <c r="P20" s="17"/>
      <c r="Q20" s="8"/>
      <c r="S20" s="19"/>
      <c r="T20" s="19"/>
      <c r="U20" s="19"/>
      <c r="V20" s="19"/>
      <c r="W20" s="19"/>
      <c r="X20" s="19"/>
      <c r="Y20" s="97"/>
      <c r="Z20" s="101"/>
      <c r="AA20" s="48"/>
      <c r="AB20" s="48"/>
      <c r="AC20" s="48"/>
      <c r="AD20" s="48"/>
      <c r="AE20" s="48"/>
      <c r="AF20" s="48"/>
      <c r="AG20" s="99"/>
    </row>
    <row r="21" spans="2:33" x14ac:dyDescent="0.25">
      <c r="B21" s="11"/>
      <c r="C21" s="17"/>
      <c r="D21" s="17"/>
      <c r="E21" s="17"/>
      <c r="F21" s="17"/>
      <c r="G21" s="17"/>
      <c r="H21" s="17"/>
      <c r="I21" s="6"/>
      <c r="J21" s="17"/>
      <c r="K21" s="17"/>
      <c r="L21" s="17"/>
      <c r="M21" s="17"/>
      <c r="N21" s="17"/>
      <c r="O21" s="17"/>
      <c r="P21" s="17"/>
      <c r="Q21" s="8"/>
      <c r="S21" s="19"/>
      <c r="T21" s="19"/>
      <c r="U21" s="19"/>
      <c r="V21" s="19"/>
      <c r="W21" s="19"/>
      <c r="X21" s="19"/>
      <c r="Y21" s="97"/>
      <c r="Z21" s="101"/>
      <c r="AA21" s="48"/>
      <c r="AB21" s="48"/>
      <c r="AC21" s="48"/>
      <c r="AD21" s="48"/>
      <c r="AE21" s="48"/>
      <c r="AF21" s="48"/>
      <c r="AG21" s="99"/>
    </row>
    <row r="22" spans="2:33" x14ac:dyDescent="0.25">
      <c r="B22" s="11"/>
      <c r="C22" s="17"/>
      <c r="D22" s="17"/>
      <c r="E22" s="17"/>
      <c r="F22" s="17"/>
      <c r="G22" s="17"/>
      <c r="H22" s="17"/>
      <c r="I22" s="6"/>
      <c r="J22" s="17"/>
      <c r="K22" s="17"/>
      <c r="L22" s="17"/>
      <c r="M22" s="17"/>
      <c r="N22" s="17"/>
      <c r="O22" s="17"/>
      <c r="P22" s="17"/>
      <c r="Q22" s="8"/>
      <c r="S22" s="19"/>
      <c r="T22" s="19"/>
      <c r="U22" s="19"/>
      <c r="V22" s="19"/>
      <c r="W22" s="19"/>
      <c r="X22" s="19"/>
      <c r="Y22" s="97"/>
      <c r="Z22" s="101"/>
      <c r="AA22" s="48"/>
      <c r="AB22" s="48"/>
      <c r="AC22" s="48"/>
      <c r="AD22" s="48"/>
      <c r="AE22" s="48"/>
      <c r="AF22" s="48"/>
      <c r="AG22" s="99"/>
    </row>
    <row r="23" spans="2:33" x14ac:dyDescent="0.25">
      <c r="B23" s="11"/>
      <c r="C23" s="17"/>
      <c r="D23" s="17"/>
      <c r="E23" s="17"/>
      <c r="F23" s="17"/>
      <c r="G23" s="17"/>
      <c r="H23" s="17"/>
      <c r="I23" s="6"/>
      <c r="J23" s="17"/>
      <c r="K23" s="17"/>
      <c r="L23" s="17"/>
      <c r="M23" s="17"/>
      <c r="N23" s="17"/>
      <c r="O23" s="17"/>
      <c r="P23" s="17"/>
      <c r="Q23" s="8"/>
      <c r="S23" s="19"/>
      <c r="T23" s="19"/>
      <c r="U23" s="19"/>
      <c r="V23" s="19"/>
      <c r="W23" s="19"/>
      <c r="X23" s="19"/>
      <c r="Y23" s="97"/>
      <c r="Z23" s="101"/>
      <c r="AA23" s="48"/>
      <c r="AB23" s="48"/>
      <c r="AC23" s="48"/>
      <c r="AD23" s="48"/>
      <c r="AE23" s="48"/>
      <c r="AF23" s="48"/>
      <c r="AG23" s="99"/>
    </row>
    <row r="24" spans="2:33" x14ac:dyDescent="0.25">
      <c r="B24" s="11"/>
      <c r="C24" s="17"/>
      <c r="D24" s="17"/>
      <c r="E24" s="17"/>
      <c r="F24" s="17"/>
      <c r="G24" s="17"/>
      <c r="H24" s="17"/>
      <c r="I24" s="6"/>
      <c r="J24" s="17"/>
      <c r="K24" s="17"/>
      <c r="L24" s="17"/>
      <c r="M24" s="17"/>
      <c r="N24" s="17"/>
      <c r="O24" s="17"/>
      <c r="P24" s="17"/>
      <c r="Q24" s="8"/>
      <c r="S24" s="19"/>
      <c r="T24" s="19"/>
      <c r="U24" s="19"/>
      <c r="V24" s="19"/>
      <c r="W24" s="19"/>
      <c r="X24" s="19"/>
      <c r="Y24" s="97"/>
      <c r="Z24" s="101"/>
      <c r="AA24" s="48"/>
      <c r="AB24" s="48"/>
      <c r="AC24" s="48"/>
      <c r="AD24" s="48"/>
      <c r="AE24" s="48"/>
      <c r="AF24" s="48"/>
      <c r="AG24" s="99"/>
    </row>
    <row r="25" spans="2:33" x14ac:dyDescent="0.25">
      <c r="B25" s="11"/>
      <c r="C25" s="17"/>
      <c r="D25" s="17"/>
      <c r="E25" s="17"/>
      <c r="F25" s="17"/>
      <c r="G25" s="17"/>
      <c r="H25" s="17"/>
      <c r="I25" s="6"/>
      <c r="J25" s="17"/>
      <c r="K25" s="17"/>
      <c r="L25" s="17"/>
      <c r="M25" s="17"/>
      <c r="N25" s="17"/>
      <c r="O25" s="17"/>
      <c r="P25" s="17"/>
      <c r="Q25" s="8"/>
      <c r="S25" s="19"/>
      <c r="T25" s="19"/>
      <c r="U25" s="19"/>
      <c r="V25" s="19"/>
      <c r="W25" s="19"/>
      <c r="X25" s="19"/>
      <c r="Y25" s="97"/>
      <c r="Z25" s="101"/>
      <c r="AA25" s="48"/>
      <c r="AB25" s="48"/>
      <c r="AC25" s="48"/>
      <c r="AD25" s="48"/>
      <c r="AE25" s="48"/>
      <c r="AF25" s="48"/>
      <c r="AG25" s="99"/>
    </row>
    <row r="26" spans="2:33" x14ac:dyDescent="0.25">
      <c r="B26" s="11"/>
      <c r="C26" s="17"/>
      <c r="D26" s="17"/>
      <c r="E26" s="17"/>
      <c r="F26" s="17"/>
      <c r="G26" s="17"/>
      <c r="H26" s="17"/>
      <c r="I26" s="6"/>
      <c r="J26" s="17"/>
      <c r="K26" s="17"/>
      <c r="L26" s="17"/>
      <c r="M26" s="17"/>
      <c r="N26" s="17"/>
      <c r="O26" s="17"/>
      <c r="P26" s="17"/>
      <c r="Q26" s="8"/>
      <c r="S26" s="19"/>
      <c r="T26" s="19"/>
      <c r="U26" s="19"/>
      <c r="V26" s="19"/>
      <c r="W26" s="19"/>
      <c r="X26" s="19"/>
      <c r="Y26" s="97"/>
      <c r="Z26" s="101"/>
      <c r="AA26" s="48"/>
      <c r="AB26" s="48"/>
      <c r="AC26" s="48"/>
      <c r="AD26" s="48"/>
      <c r="AE26" s="48"/>
      <c r="AF26" s="48"/>
      <c r="AG26" s="99"/>
    </row>
    <row r="27" spans="2:33" ht="15.75" customHeight="1" thickBot="1" x14ac:dyDescent="0.3">
      <c r="B27" s="12"/>
      <c r="C27" s="18"/>
      <c r="D27" s="18"/>
      <c r="E27" s="18"/>
      <c r="F27" s="18"/>
      <c r="G27" s="18"/>
      <c r="H27" s="18"/>
      <c r="I27" s="13"/>
      <c r="J27" s="17"/>
      <c r="K27" s="18"/>
      <c r="L27" s="18"/>
      <c r="M27" s="18"/>
      <c r="N27" s="18"/>
      <c r="O27" s="18"/>
      <c r="P27" s="18"/>
      <c r="Q27" s="14"/>
      <c r="S27" s="19"/>
      <c r="T27" s="19"/>
      <c r="U27" s="19"/>
      <c r="V27" s="19"/>
      <c r="W27" s="19"/>
      <c r="X27" s="19"/>
      <c r="Y27" s="102"/>
      <c r="Z27" s="101"/>
      <c r="AA27" s="48"/>
      <c r="AB27" s="48"/>
      <c r="AC27" s="48"/>
      <c r="AD27" s="48"/>
      <c r="AE27" s="48"/>
      <c r="AF27" s="48"/>
      <c r="AG27" s="103"/>
    </row>
    <row r="28" spans="2:33" ht="15.75" customHeight="1" thickBot="1" x14ac:dyDescent="0.3">
      <c r="B28" s="80" t="s">
        <v>25</v>
      </c>
      <c r="C28" s="81">
        <f t="shared" ref="C28:I28" si="16">SUM(C8:C27)</f>
        <v>14502.664440799999</v>
      </c>
      <c r="D28" s="81">
        <f t="shared" si="16"/>
        <v>5326.1775337999998</v>
      </c>
      <c r="E28" s="81">
        <f t="shared" si="16"/>
        <v>3340.3640139999998</v>
      </c>
      <c r="F28" s="81">
        <f t="shared" si="16"/>
        <v>0</v>
      </c>
      <c r="G28" s="81">
        <f t="shared" si="16"/>
        <v>0</v>
      </c>
      <c r="H28" s="81">
        <f t="shared" si="16"/>
        <v>0</v>
      </c>
      <c r="I28" s="81">
        <f t="shared" si="16"/>
        <v>23169.205988599999</v>
      </c>
      <c r="J28" s="17"/>
      <c r="K28" s="81">
        <f t="shared" ref="K28:Q28" si="17">SUM(K8:K27)</f>
        <v>9193.0306249000005</v>
      </c>
      <c r="L28" s="81">
        <f t="shared" si="17"/>
        <v>941.86605329999998</v>
      </c>
      <c r="M28" s="81">
        <f t="shared" si="17"/>
        <v>819.09560020000004</v>
      </c>
      <c r="N28" s="81">
        <f t="shared" si="17"/>
        <v>1339.5999964</v>
      </c>
      <c r="O28" s="81">
        <f t="shared" si="17"/>
        <v>3553.66</v>
      </c>
      <c r="P28" s="81">
        <f t="shared" si="17"/>
        <v>737.80000439999992</v>
      </c>
      <c r="Q28" s="81">
        <f t="shared" si="17"/>
        <v>16585.052279200001</v>
      </c>
      <c r="S28" s="26">
        <f t="shared" ref="S28:X28" si="18">IFERROR(C28/$I28, "")</f>
        <v>0.62594568186478983</v>
      </c>
      <c r="T28" s="26">
        <f t="shared" si="18"/>
        <v>0.22988174633263875</v>
      </c>
      <c r="U28" s="26">
        <f t="shared" si="18"/>
        <v>0.14417257180257137</v>
      </c>
      <c r="V28" s="26">
        <f t="shared" si="18"/>
        <v>0</v>
      </c>
      <c r="W28" s="26">
        <f t="shared" si="18"/>
        <v>0</v>
      </c>
      <c r="X28" s="26">
        <f t="shared" si="18"/>
        <v>0</v>
      </c>
      <c r="Y28" s="129">
        <f t="shared" ref="Y28" si="19">SUM(S28:X28)</f>
        <v>0.99999999999999989</v>
      </c>
      <c r="Z28" s="132"/>
      <c r="AA28" s="26">
        <f t="shared" ref="AA28:AF28" si="20">IFERROR(K28/$Q28, "")</f>
        <v>0.55429614993914489</v>
      </c>
      <c r="AB28" s="26">
        <f t="shared" si="20"/>
        <v>5.6790056337732084E-2</v>
      </c>
      <c r="AC28" s="26">
        <f t="shared" si="20"/>
        <v>4.9387580238577942E-2</v>
      </c>
      <c r="AD28" s="26">
        <f t="shared" si="20"/>
        <v>8.0771526905588822E-2</v>
      </c>
      <c r="AE28" s="26">
        <f t="shared" si="20"/>
        <v>0.21426884523341488</v>
      </c>
      <c r="AF28" s="26">
        <f t="shared" si="20"/>
        <v>4.448584134554133E-2</v>
      </c>
      <c r="AG28" s="129">
        <f t="shared" ref="AG28" si="21">SUM(AA28:AF28)</f>
        <v>1</v>
      </c>
    </row>
    <row r="29" spans="2:33" x14ac:dyDescent="0.25">
      <c r="B29" s="11"/>
      <c r="C29" s="11"/>
      <c r="D29" s="11"/>
      <c r="E29" s="11"/>
      <c r="F29" s="11"/>
      <c r="G29" s="11"/>
      <c r="H29" s="11"/>
      <c r="I29" s="6"/>
      <c r="J29" s="11"/>
      <c r="K29" s="11"/>
      <c r="L29" s="11"/>
      <c r="M29" s="11"/>
      <c r="N29" s="11"/>
      <c r="O29" s="11"/>
      <c r="P29" s="11"/>
      <c r="Q29" s="8"/>
    </row>
    <row r="30" spans="2:33" x14ac:dyDescent="0.25">
      <c r="B30" s="11"/>
      <c r="C30" s="11"/>
      <c r="D30" s="11"/>
      <c r="E30" s="11"/>
      <c r="F30" s="11"/>
      <c r="G30" s="11"/>
      <c r="H30" s="11"/>
      <c r="I30" s="6"/>
      <c r="J30" s="11"/>
      <c r="K30" s="11"/>
      <c r="L30" s="11"/>
      <c r="M30" s="11"/>
      <c r="N30" s="11"/>
      <c r="O30" s="11"/>
      <c r="P30" s="11"/>
      <c r="Q30" s="8"/>
    </row>
  </sheetData>
  <mergeCells count="31">
    <mergeCell ref="S4:Y4"/>
    <mergeCell ref="AA4:AG4"/>
    <mergeCell ref="S5:X5"/>
    <mergeCell ref="AA5:AF5"/>
    <mergeCell ref="S6:S7"/>
    <mergeCell ref="U6:U7"/>
    <mergeCell ref="W6:W7"/>
    <mergeCell ref="X6:X7"/>
    <mergeCell ref="Y6:Y7"/>
    <mergeCell ref="Z6:Z7"/>
    <mergeCell ref="AA6:AA7"/>
    <mergeCell ref="AC6:AC7"/>
    <mergeCell ref="AE6:AE7"/>
    <mergeCell ref="AF6:AF7"/>
    <mergeCell ref="AG6:AG7"/>
    <mergeCell ref="Q6:Q7"/>
    <mergeCell ref="C4:I4"/>
    <mergeCell ref="K4:Q4"/>
    <mergeCell ref="C5:H5"/>
    <mergeCell ref="K5:P5"/>
    <mergeCell ref="I6:I7"/>
    <mergeCell ref="J6:J7"/>
    <mergeCell ref="K6:K7"/>
    <mergeCell ref="M6:M7"/>
    <mergeCell ref="O6:O7"/>
    <mergeCell ref="P6:P7"/>
    <mergeCell ref="B6:B7"/>
    <mergeCell ref="C6:C7"/>
    <mergeCell ref="E6:E7"/>
    <mergeCell ref="G6:G7"/>
    <mergeCell ref="H6:H7"/>
  </mergeCells>
  <pageMargins left="0.7" right="0.7" top="0.75" bottom="0.75" header="0.3" footer="0.3"/>
  <pageSetup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sheetPr>
  <dimension ref="B1:G26"/>
  <sheetViews>
    <sheetView workbookViewId="0"/>
  </sheetViews>
  <sheetFormatPr defaultRowHeight="15" x14ac:dyDescent="0.25"/>
  <cols>
    <col min="1" max="1" width="4.140625" customWidth="1"/>
    <col min="2" max="2" width="20.7109375" customWidth="1"/>
    <col min="3" max="3" width="12" customWidth="1"/>
    <col min="4" max="4" width="12.42578125" customWidth="1"/>
    <col min="7" max="7" width="13.5703125" customWidth="1"/>
  </cols>
  <sheetData>
    <row r="1" spans="2:7" ht="34.5" customHeight="1" x14ac:dyDescent="0.25">
      <c r="B1" s="76" t="s">
        <v>69</v>
      </c>
      <c r="C1" s="74"/>
    </row>
    <row r="2" spans="2:7" s="77" customFormat="1" x14ac:dyDescent="0.25">
      <c r="B2" s="91" t="s">
        <v>113</v>
      </c>
    </row>
    <row r="3" spans="2:7" s="77" customFormat="1" ht="15.75" customHeight="1" thickBot="1" x14ac:dyDescent="0.3"/>
    <row r="4" spans="2:7" s="77" customFormat="1" x14ac:dyDescent="0.25">
      <c r="B4" s="172" t="s">
        <v>114</v>
      </c>
      <c r="C4" s="169" t="s">
        <v>115</v>
      </c>
      <c r="D4" s="169" t="s">
        <v>116</v>
      </c>
      <c r="E4" s="169" t="s">
        <v>93</v>
      </c>
      <c r="F4" s="169" t="s">
        <v>117</v>
      </c>
      <c r="G4" s="169" t="s">
        <v>118</v>
      </c>
    </row>
    <row r="5" spans="2:7" s="77" customFormat="1" ht="54" customHeight="1" thickBot="1" x14ac:dyDescent="0.3">
      <c r="B5" s="140"/>
      <c r="C5" s="140"/>
      <c r="D5" s="140"/>
      <c r="E5" s="140"/>
      <c r="F5" s="140"/>
      <c r="G5" s="140"/>
    </row>
    <row r="6" spans="2:7" x14ac:dyDescent="0.25">
      <c r="B6" s="2" t="s">
        <v>18</v>
      </c>
      <c r="C6" s="3">
        <v>862</v>
      </c>
      <c r="D6" s="3">
        <v>862</v>
      </c>
      <c r="E6" s="3">
        <v>1096.5474962000001</v>
      </c>
      <c r="F6" s="3">
        <v>852.25161750000007</v>
      </c>
      <c r="G6" s="19">
        <f t="shared" ref="G6:G25" si="0">IFERROR(D6/C6, "")</f>
        <v>1</v>
      </c>
    </row>
    <row r="7" spans="2:7" x14ac:dyDescent="0.25">
      <c r="B7" s="2" t="s">
        <v>19</v>
      </c>
      <c r="C7" s="3">
        <v>0</v>
      </c>
      <c r="D7" s="3">
        <v>0</v>
      </c>
      <c r="E7" s="3">
        <v>0</v>
      </c>
      <c r="F7" s="3">
        <v>0</v>
      </c>
      <c r="G7" s="19" t="str">
        <f t="shared" si="0"/>
        <v/>
      </c>
    </row>
    <row r="8" spans="2:7" x14ac:dyDescent="0.25">
      <c r="B8" s="2" t="s">
        <v>20</v>
      </c>
      <c r="C8" s="3">
        <v>173</v>
      </c>
      <c r="D8" s="3">
        <v>173</v>
      </c>
      <c r="E8" s="3">
        <v>249.143089</v>
      </c>
      <c r="F8" s="3">
        <v>316.3652682</v>
      </c>
      <c r="G8" s="19">
        <f t="shared" si="0"/>
        <v>1</v>
      </c>
    </row>
    <row r="9" spans="2:7" x14ac:dyDescent="0.25">
      <c r="B9" s="11" t="s">
        <v>21</v>
      </c>
      <c r="C9" s="20">
        <v>1069</v>
      </c>
      <c r="D9" s="20">
        <v>1069</v>
      </c>
      <c r="E9" s="20">
        <v>1979.8738796</v>
      </c>
      <c r="F9" s="20">
        <v>1252.0998675000001</v>
      </c>
      <c r="G9" s="19">
        <f t="shared" si="0"/>
        <v>1</v>
      </c>
    </row>
    <row r="10" spans="2:7" x14ac:dyDescent="0.25">
      <c r="B10" s="11" t="s">
        <v>22</v>
      </c>
      <c r="C10" s="20">
        <v>2420</v>
      </c>
      <c r="D10" s="20">
        <v>2420</v>
      </c>
      <c r="E10" s="20">
        <v>4522.2298140000003</v>
      </c>
      <c r="F10" s="20">
        <v>1909.8270657999999</v>
      </c>
      <c r="G10" s="19">
        <f t="shared" si="0"/>
        <v>1</v>
      </c>
    </row>
    <row r="11" spans="2:7" x14ac:dyDescent="0.25">
      <c r="B11" s="11" t="s">
        <v>23</v>
      </c>
      <c r="C11" s="20">
        <v>832</v>
      </c>
      <c r="D11" s="20">
        <v>832</v>
      </c>
      <c r="E11" s="20">
        <v>1065.8609750000001</v>
      </c>
      <c r="F11" s="20">
        <v>956.75485950000007</v>
      </c>
      <c r="G11" s="19">
        <f t="shared" si="0"/>
        <v>1</v>
      </c>
    </row>
    <row r="12" spans="2:7" x14ac:dyDescent="0.25">
      <c r="B12" s="11" t="s">
        <v>24</v>
      </c>
      <c r="C12" s="20">
        <v>3534</v>
      </c>
      <c r="D12" s="20">
        <v>3534</v>
      </c>
      <c r="E12" s="20">
        <v>5589.0091870000006</v>
      </c>
      <c r="F12" s="20">
        <v>3905.7319464000002</v>
      </c>
      <c r="G12" s="19">
        <f t="shared" si="0"/>
        <v>1</v>
      </c>
    </row>
    <row r="13" spans="2:7" x14ac:dyDescent="0.25">
      <c r="B13" s="11"/>
      <c r="C13" s="20"/>
      <c r="D13" s="20"/>
      <c r="E13" s="20"/>
      <c r="F13" s="20"/>
      <c r="G13" s="19" t="str">
        <f t="shared" si="0"/>
        <v/>
      </c>
    </row>
    <row r="14" spans="2:7" x14ac:dyDescent="0.25">
      <c r="B14" s="11"/>
      <c r="C14" s="20"/>
      <c r="D14" s="20"/>
      <c r="E14" s="20"/>
      <c r="F14" s="20"/>
      <c r="G14" s="19" t="str">
        <f t="shared" si="0"/>
        <v/>
      </c>
    </row>
    <row r="15" spans="2:7" x14ac:dyDescent="0.25">
      <c r="B15" s="11"/>
      <c r="C15" s="20"/>
      <c r="D15" s="20"/>
      <c r="E15" s="20"/>
      <c r="F15" s="20"/>
      <c r="G15" s="19" t="str">
        <f t="shared" si="0"/>
        <v/>
      </c>
    </row>
    <row r="16" spans="2:7" x14ac:dyDescent="0.25">
      <c r="B16" s="11"/>
      <c r="C16" s="20"/>
      <c r="D16" s="20"/>
      <c r="E16" s="20"/>
      <c r="F16" s="20"/>
      <c r="G16" s="19" t="str">
        <f t="shared" si="0"/>
        <v/>
      </c>
    </row>
    <row r="17" spans="2:7" x14ac:dyDescent="0.25">
      <c r="B17" s="11"/>
      <c r="C17" s="20"/>
      <c r="D17" s="20"/>
      <c r="E17" s="20"/>
      <c r="F17" s="20"/>
      <c r="G17" s="19" t="str">
        <f t="shared" si="0"/>
        <v/>
      </c>
    </row>
    <row r="18" spans="2:7" x14ac:dyDescent="0.25">
      <c r="B18" s="11"/>
      <c r="C18" s="20"/>
      <c r="D18" s="20"/>
      <c r="E18" s="20"/>
      <c r="F18" s="20"/>
      <c r="G18" s="19" t="str">
        <f t="shared" si="0"/>
        <v/>
      </c>
    </row>
    <row r="19" spans="2:7" x14ac:dyDescent="0.25">
      <c r="B19" s="11"/>
      <c r="C19" s="20"/>
      <c r="D19" s="20"/>
      <c r="E19" s="20"/>
      <c r="F19" s="20"/>
      <c r="G19" s="19" t="str">
        <f t="shared" si="0"/>
        <v/>
      </c>
    </row>
    <row r="20" spans="2:7" x14ac:dyDescent="0.25">
      <c r="B20" s="11"/>
      <c r="C20" s="20"/>
      <c r="D20" s="20"/>
      <c r="E20" s="20"/>
      <c r="F20" s="20"/>
      <c r="G20" s="19" t="str">
        <f t="shared" si="0"/>
        <v/>
      </c>
    </row>
    <row r="21" spans="2:7" x14ac:dyDescent="0.25">
      <c r="B21" s="11"/>
      <c r="C21" s="20"/>
      <c r="D21" s="20"/>
      <c r="E21" s="20"/>
      <c r="F21" s="20"/>
      <c r="G21" s="19" t="str">
        <f t="shared" si="0"/>
        <v/>
      </c>
    </row>
    <row r="22" spans="2:7" x14ac:dyDescent="0.25">
      <c r="B22" s="11"/>
      <c r="C22" s="20"/>
      <c r="D22" s="20"/>
      <c r="E22" s="20"/>
      <c r="F22" s="20"/>
      <c r="G22" s="19" t="str">
        <f t="shared" si="0"/>
        <v/>
      </c>
    </row>
    <row r="23" spans="2:7" x14ac:dyDescent="0.25">
      <c r="B23" s="11"/>
      <c r="C23" s="20"/>
      <c r="D23" s="20"/>
      <c r="E23" s="20"/>
      <c r="F23" s="20"/>
      <c r="G23" s="19" t="str">
        <f t="shared" si="0"/>
        <v/>
      </c>
    </row>
    <row r="24" spans="2:7" x14ac:dyDescent="0.25">
      <c r="B24" s="11"/>
      <c r="C24" s="20"/>
      <c r="D24" s="20"/>
      <c r="E24" s="20"/>
      <c r="F24" s="20"/>
      <c r="G24" s="19" t="str">
        <f t="shared" si="0"/>
        <v/>
      </c>
    </row>
    <row r="25" spans="2:7" ht="15.75" customHeight="1" thickBot="1" x14ac:dyDescent="0.3">
      <c r="B25" s="12"/>
      <c r="C25" s="21"/>
      <c r="D25" s="21"/>
      <c r="E25" s="21"/>
      <c r="F25" s="21"/>
      <c r="G25" s="79" t="str">
        <f t="shared" si="0"/>
        <v/>
      </c>
    </row>
    <row r="26" spans="2:7" ht="15.75" customHeight="1" thickBot="1" x14ac:dyDescent="0.3">
      <c r="B26" s="80" t="s">
        <v>43</v>
      </c>
      <c r="C26" s="81">
        <f>SUM(C6:C25)</f>
        <v>8890</v>
      </c>
      <c r="D26" s="81">
        <f>SUM(D6:D25)</f>
        <v>8890</v>
      </c>
      <c r="E26" s="81">
        <f>SUM(E6:E25)</f>
        <v>14502.664440799999</v>
      </c>
      <c r="F26" s="81">
        <f>SUM(F6:F25)</f>
        <v>9193.0306249000005</v>
      </c>
      <c r="G26" s="80"/>
    </row>
  </sheetData>
  <mergeCells count="6">
    <mergeCell ref="G4:G5"/>
    <mergeCell ref="B4:B5"/>
    <mergeCell ref="C4:C5"/>
    <mergeCell ref="D4:D5"/>
    <mergeCell ref="E4:E5"/>
    <mergeCell ref="F4:F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B1:H34"/>
  <sheetViews>
    <sheetView workbookViewId="0"/>
  </sheetViews>
  <sheetFormatPr defaultRowHeight="15" x14ac:dyDescent="0.25"/>
  <cols>
    <col min="1" max="1" width="4.42578125" customWidth="1"/>
    <col min="2" max="2" width="17.7109375" customWidth="1"/>
    <col min="4" max="8" width="10.5703125" customWidth="1"/>
  </cols>
  <sheetData>
    <row r="1" spans="2:8" x14ac:dyDescent="0.25">
      <c r="B1" s="73" t="s">
        <v>136</v>
      </c>
    </row>
    <row r="2" spans="2:8" ht="26.25" customHeight="1" x14ac:dyDescent="0.4">
      <c r="B2" s="82"/>
    </row>
    <row r="3" spans="2:8" ht="15.75" customHeight="1" thickBot="1" x14ac:dyDescent="0.3"/>
    <row r="4" spans="2:8" x14ac:dyDescent="0.25">
      <c r="B4" s="164" t="s">
        <v>14</v>
      </c>
      <c r="C4" s="165" t="s">
        <v>121</v>
      </c>
      <c r="D4" s="165" t="s">
        <v>137</v>
      </c>
      <c r="E4" s="165" t="s">
        <v>138</v>
      </c>
      <c r="F4" s="165" t="s">
        <v>139</v>
      </c>
      <c r="G4" s="165" t="s">
        <v>140</v>
      </c>
      <c r="H4" s="165" t="s">
        <v>141</v>
      </c>
    </row>
    <row r="5" spans="2:8" x14ac:dyDescent="0.25">
      <c r="B5" s="148"/>
      <c r="C5" s="148"/>
      <c r="D5" s="148"/>
      <c r="E5" s="148"/>
      <c r="F5" s="148"/>
      <c r="G5" s="148"/>
      <c r="H5" s="148"/>
    </row>
    <row r="6" spans="2:8" ht="15.75" customHeight="1" thickBot="1" x14ac:dyDescent="0.3">
      <c r="B6" s="154"/>
      <c r="C6" s="154"/>
      <c r="D6" s="154"/>
      <c r="E6" s="154"/>
      <c r="F6" s="154"/>
      <c r="G6" s="154"/>
      <c r="H6" s="154"/>
    </row>
    <row r="7" spans="2:8" x14ac:dyDescent="0.25">
      <c r="B7" t="s">
        <v>18</v>
      </c>
      <c r="C7" s="44">
        <v>1509</v>
      </c>
      <c r="D7" s="44">
        <v>9.4345999999999997</v>
      </c>
      <c r="E7" s="44">
        <v>132.2543</v>
      </c>
      <c r="F7" s="44">
        <v>536.32179999999994</v>
      </c>
      <c r="G7" s="44">
        <v>451.95159999999998</v>
      </c>
      <c r="H7" s="44">
        <v>378.64760000000001</v>
      </c>
    </row>
    <row r="8" spans="2:8" x14ac:dyDescent="0.25">
      <c r="B8" t="s">
        <v>19</v>
      </c>
      <c r="C8" s="44">
        <v>5</v>
      </c>
      <c r="D8" s="44">
        <v>5.0999999999999997E-2</v>
      </c>
      <c r="E8" s="44">
        <v>0.63729999999999998</v>
      </c>
      <c r="F8" s="44">
        <v>2.1579000000000002</v>
      </c>
      <c r="G8" s="44">
        <v>1.8028</v>
      </c>
      <c r="H8" s="44">
        <v>0.3498</v>
      </c>
    </row>
    <row r="9" spans="2:8" x14ac:dyDescent="0.25">
      <c r="B9" t="s">
        <v>20</v>
      </c>
      <c r="C9" s="44">
        <v>383</v>
      </c>
      <c r="D9" s="44">
        <v>4.9778000000000002</v>
      </c>
      <c r="E9" s="44">
        <v>19.970800000000001</v>
      </c>
      <c r="F9" s="44">
        <v>95.976500000000001</v>
      </c>
      <c r="G9" s="44">
        <v>119.40819999999999</v>
      </c>
      <c r="H9" s="44">
        <v>142.5797</v>
      </c>
    </row>
    <row r="10" spans="2:8" x14ac:dyDescent="0.25">
      <c r="B10" t="s">
        <v>21</v>
      </c>
      <c r="C10" s="44">
        <v>2526</v>
      </c>
      <c r="D10" s="44">
        <v>33.218200000000003</v>
      </c>
      <c r="E10" s="44">
        <v>147.8741</v>
      </c>
      <c r="F10" s="44">
        <v>424.15660000000003</v>
      </c>
      <c r="G10" s="44">
        <v>684.81099999999992</v>
      </c>
      <c r="H10" s="44">
        <v>1235.4448</v>
      </c>
    </row>
    <row r="11" spans="2:8" x14ac:dyDescent="0.25">
      <c r="B11" t="s">
        <v>22</v>
      </c>
      <c r="C11" s="44">
        <v>4434</v>
      </c>
      <c r="D11" s="44">
        <v>3.0375999999999999</v>
      </c>
      <c r="E11" s="44">
        <v>51.030799999999999</v>
      </c>
      <c r="F11" s="44">
        <v>355.31970000000001</v>
      </c>
      <c r="G11" s="44">
        <v>1063.1429000000001</v>
      </c>
      <c r="H11" s="44">
        <v>2960.7040999999999</v>
      </c>
    </row>
    <row r="12" spans="2:8" x14ac:dyDescent="0.25">
      <c r="B12" t="s">
        <v>23</v>
      </c>
      <c r="C12" s="44">
        <v>3251</v>
      </c>
      <c r="D12" s="44">
        <v>12.1776</v>
      </c>
      <c r="E12" s="44">
        <v>41.858899999999998</v>
      </c>
      <c r="F12" s="44">
        <v>201.19710000000001</v>
      </c>
      <c r="G12" s="44">
        <v>540.73689999999999</v>
      </c>
      <c r="H12" s="44">
        <v>2454.5250999999998</v>
      </c>
    </row>
    <row r="13" spans="2:8" x14ac:dyDescent="0.25">
      <c r="B13" t="s">
        <v>24</v>
      </c>
      <c r="C13" s="44">
        <v>8350</v>
      </c>
      <c r="D13" s="44">
        <v>200.24440000000001</v>
      </c>
      <c r="E13" s="44">
        <v>653.86350000000004</v>
      </c>
      <c r="F13" s="44">
        <v>1818.3875</v>
      </c>
      <c r="G13" s="44">
        <v>2342.8433</v>
      </c>
      <c r="H13" s="44">
        <v>3332.9339</v>
      </c>
    </row>
    <row r="14" spans="2:8" x14ac:dyDescent="0.25">
      <c r="C14" s="44"/>
      <c r="D14" s="44"/>
      <c r="E14" s="44"/>
      <c r="F14" s="44"/>
      <c r="G14" s="44"/>
      <c r="H14" s="44"/>
    </row>
    <row r="15" spans="2:8" x14ac:dyDescent="0.25">
      <c r="C15" s="44"/>
      <c r="D15" s="44"/>
      <c r="E15" s="44"/>
      <c r="F15" s="44"/>
      <c r="G15" s="44"/>
      <c r="H15" s="44"/>
    </row>
    <row r="16" spans="2:8" x14ac:dyDescent="0.25">
      <c r="C16" s="44"/>
      <c r="D16" s="44"/>
      <c r="E16" s="44"/>
      <c r="F16" s="44"/>
      <c r="G16" s="44"/>
      <c r="H16" s="44"/>
    </row>
    <row r="17" spans="2:8" x14ac:dyDescent="0.25">
      <c r="C17" s="44"/>
      <c r="D17" s="44"/>
      <c r="E17" s="44"/>
      <c r="F17" s="44"/>
      <c r="G17" s="44"/>
      <c r="H17" s="44"/>
    </row>
    <row r="18" spans="2:8" x14ac:dyDescent="0.25">
      <c r="C18" s="44"/>
      <c r="D18" s="44"/>
      <c r="E18" s="44"/>
      <c r="F18" s="44"/>
      <c r="G18" s="44"/>
      <c r="H18" s="44"/>
    </row>
    <row r="19" spans="2:8" x14ac:dyDescent="0.25">
      <c r="C19" s="44"/>
      <c r="D19" s="44"/>
      <c r="E19" s="44"/>
      <c r="F19" s="44"/>
      <c r="G19" s="44"/>
      <c r="H19" s="44"/>
    </row>
    <row r="20" spans="2:8" x14ac:dyDescent="0.25">
      <c r="C20" s="44"/>
      <c r="D20" s="44"/>
      <c r="E20" s="44"/>
      <c r="F20" s="44"/>
      <c r="G20" s="44"/>
      <c r="H20" s="44"/>
    </row>
    <row r="21" spans="2:8" x14ac:dyDescent="0.25">
      <c r="C21" s="44"/>
      <c r="D21" s="44"/>
      <c r="E21" s="44"/>
      <c r="F21" s="44"/>
      <c r="G21" s="44"/>
      <c r="H21" s="44"/>
    </row>
    <row r="22" spans="2:8" x14ac:dyDescent="0.25">
      <c r="C22" s="44"/>
      <c r="D22" s="44"/>
      <c r="E22" s="44"/>
      <c r="F22" s="44"/>
      <c r="G22" s="44"/>
      <c r="H22" s="44"/>
    </row>
    <row r="23" spans="2:8" x14ac:dyDescent="0.25">
      <c r="C23" s="44"/>
      <c r="D23" s="44"/>
      <c r="E23" s="44"/>
      <c r="F23" s="44"/>
      <c r="G23" s="44"/>
      <c r="H23" s="44"/>
    </row>
    <row r="24" spans="2:8" x14ac:dyDescent="0.25">
      <c r="C24" s="44"/>
      <c r="D24" s="44"/>
      <c r="E24" s="44"/>
      <c r="F24" s="44"/>
      <c r="G24" s="44"/>
      <c r="H24" s="44"/>
    </row>
    <row r="25" spans="2:8" ht="15.75" customHeight="1" thickBot="1" x14ac:dyDescent="0.3">
      <c r="C25" s="44"/>
      <c r="D25" s="44"/>
      <c r="E25" s="44"/>
      <c r="F25" s="44"/>
      <c r="G25" s="44"/>
      <c r="H25" s="44"/>
    </row>
    <row r="26" spans="2:8" ht="15.75" customHeight="1" thickBot="1" x14ac:dyDescent="0.3">
      <c r="B26" s="80" t="s">
        <v>43</v>
      </c>
      <c r="C26" s="81">
        <f t="shared" ref="C26:H26" si="0">SUM(C7:C25)</f>
        <v>20458</v>
      </c>
      <c r="D26" s="81">
        <f t="shared" si="0"/>
        <v>263.14120000000003</v>
      </c>
      <c r="E26" s="81">
        <f t="shared" si="0"/>
        <v>1047.4897000000001</v>
      </c>
      <c r="F26" s="81">
        <f t="shared" si="0"/>
        <v>3433.5171</v>
      </c>
      <c r="G26" s="81">
        <f t="shared" si="0"/>
        <v>5204.6967000000004</v>
      </c>
      <c r="H26" s="81">
        <f t="shared" si="0"/>
        <v>10505.184999999999</v>
      </c>
    </row>
    <row r="27" spans="2:8" x14ac:dyDescent="0.25">
      <c r="C27" s="44"/>
      <c r="D27" s="44"/>
      <c r="E27" s="44"/>
      <c r="F27" s="44"/>
      <c r="G27" s="44"/>
      <c r="H27" s="44"/>
    </row>
    <row r="28" spans="2:8" x14ac:dyDescent="0.25">
      <c r="C28" s="44"/>
      <c r="D28" s="44"/>
      <c r="E28" s="44"/>
      <c r="F28" s="44"/>
      <c r="G28" s="44"/>
      <c r="H28" s="44"/>
    </row>
    <row r="29" spans="2:8" x14ac:dyDescent="0.25">
      <c r="C29" s="44"/>
      <c r="D29" s="44"/>
      <c r="E29" s="44"/>
      <c r="F29" s="44"/>
      <c r="G29" s="44"/>
      <c r="H29" s="44"/>
    </row>
    <row r="30" spans="2:8" x14ac:dyDescent="0.25">
      <c r="C30" s="44"/>
      <c r="D30" s="44"/>
      <c r="E30" s="44"/>
      <c r="F30" s="44"/>
      <c r="G30" s="44"/>
      <c r="H30" s="44"/>
    </row>
    <row r="31" spans="2:8" x14ac:dyDescent="0.25">
      <c r="C31" s="44"/>
      <c r="D31" s="44"/>
      <c r="E31" s="44"/>
      <c r="F31" s="44"/>
      <c r="G31" s="44"/>
      <c r="H31" s="44"/>
    </row>
    <row r="32" spans="2:8" x14ac:dyDescent="0.25">
      <c r="C32" s="44"/>
      <c r="D32" s="44"/>
      <c r="E32" s="44"/>
      <c r="F32" s="44"/>
      <c r="G32" s="44"/>
      <c r="H32" s="44"/>
    </row>
    <row r="33" spans="3:8" x14ac:dyDescent="0.25">
      <c r="C33" s="44"/>
      <c r="D33" s="44"/>
      <c r="E33" s="44"/>
      <c r="F33" s="44"/>
      <c r="G33" s="44"/>
      <c r="H33" s="44"/>
    </row>
    <row r="34" spans="3:8" x14ac:dyDescent="0.25">
      <c r="C34" s="44"/>
      <c r="D34" s="44"/>
      <c r="E34" s="44"/>
      <c r="F34" s="44"/>
      <c r="G34" s="44"/>
      <c r="H34" s="44"/>
    </row>
  </sheetData>
  <mergeCells count="7">
    <mergeCell ref="H4:H6"/>
    <mergeCell ref="B4:B6"/>
    <mergeCell ref="C4:C6"/>
    <mergeCell ref="D4:D6"/>
    <mergeCell ref="E4:E6"/>
    <mergeCell ref="F4:F6"/>
    <mergeCell ref="G4:G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EB325-ECCB-4E71-88C9-BDD2A5064F41}">
  <sheetPr>
    <tabColor rgb="FFFFFF00"/>
  </sheetPr>
  <dimension ref="B1:V34"/>
  <sheetViews>
    <sheetView workbookViewId="0"/>
  </sheetViews>
  <sheetFormatPr defaultRowHeight="15" x14ac:dyDescent="0.25"/>
  <cols>
    <col min="1" max="1" width="3.5703125" customWidth="1"/>
    <col min="2" max="2" width="17.85546875" customWidth="1"/>
    <col min="7" max="7" width="2" customWidth="1"/>
    <col min="11" max="11" width="2" customWidth="1"/>
    <col min="12" max="14" width="10.5703125" customWidth="1"/>
    <col min="15" max="15" width="2" customWidth="1"/>
    <col min="16" max="18" width="10.5703125" customWidth="1"/>
    <col min="19" max="19" width="2" customWidth="1"/>
  </cols>
  <sheetData>
    <row r="1" spans="2:22" x14ac:dyDescent="0.25">
      <c r="B1" s="73"/>
    </row>
    <row r="2" spans="2:22" ht="26.25" customHeight="1" thickBot="1" x14ac:dyDescent="0.45">
      <c r="B2" s="82"/>
      <c r="H2" s="175" t="s">
        <v>195</v>
      </c>
      <c r="I2" s="148"/>
      <c r="J2" s="148"/>
      <c r="L2" s="175" t="s">
        <v>142</v>
      </c>
      <c r="M2" s="148"/>
      <c r="N2" s="148"/>
      <c r="P2" s="175" t="s">
        <v>143</v>
      </c>
      <c r="Q2" s="148"/>
      <c r="R2" s="148"/>
      <c r="T2" s="175" t="s">
        <v>144</v>
      </c>
      <c r="U2" s="148"/>
      <c r="V2" s="148"/>
    </row>
    <row r="3" spans="2:22" ht="15.75" customHeight="1" thickBot="1" x14ac:dyDescent="0.3">
      <c r="C3" s="34"/>
      <c r="D3" s="34"/>
      <c r="E3" s="34"/>
      <c r="F3" s="34"/>
      <c r="H3" s="154"/>
      <c r="I3" s="154"/>
      <c r="J3" s="154"/>
      <c r="L3" s="154"/>
      <c r="M3" s="154"/>
      <c r="N3" s="154"/>
      <c r="P3" s="154"/>
      <c r="Q3" s="154"/>
      <c r="R3" s="154"/>
      <c r="T3" s="154"/>
      <c r="U3" s="154"/>
      <c r="V3" s="154"/>
    </row>
    <row r="4" spans="2:22" ht="15" customHeight="1" thickBot="1" x14ac:dyDescent="0.3">
      <c r="B4" s="164" t="s">
        <v>14</v>
      </c>
      <c r="C4" s="118"/>
      <c r="H4" s="165" t="s">
        <v>145</v>
      </c>
      <c r="I4" s="165" t="s">
        <v>146</v>
      </c>
      <c r="J4" s="165" t="s">
        <v>147</v>
      </c>
      <c r="L4" s="165" t="s">
        <v>145</v>
      </c>
      <c r="M4" s="165" t="s">
        <v>146</v>
      </c>
      <c r="N4" s="165" t="s">
        <v>147</v>
      </c>
      <c r="P4" s="165" t="s">
        <v>148</v>
      </c>
      <c r="Q4" s="165" t="s">
        <v>149</v>
      </c>
      <c r="R4" s="165" t="s">
        <v>150</v>
      </c>
      <c r="T4" s="165" t="s">
        <v>145</v>
      </c>
      <c r="U4" s="165" t="s">
        <v>146</v>
      </c>
      <c r="V4" s="165" t="s">
        <v>147</v>
      </c>
    </row>
    <row r="5" spans="2:22" ht="15.75" customHeight="1" thickBot="1" x14ac:dyDescent="0.3">
      <c r="B5" s="148"/>
      <c r="C5" s="142" t="s">
        <v>50</v>
      </c>
      <c r="D5" s="140"/>
      <c r="E5" s="140"/>
      <c r="F5" s="140"/>
      <c r="H5" s="148"/>
      <c r="I5" s="148"/>
      <c r="J5" s="148"/>
      <c r="L5" s="148"/>
      <c r="M5" s="148"/>
      <c r="N5" s="148"/>
      <c r="P5" s="148"/>
      <c r="Q5" s="148"/>
      <c r="R5" s="148"/>
      <c r="T5" s="148"/>
      <c r="U5" s="148"/>
      <c r="V5" s="148"/>
    </row>
    <row r="6" spans="2:22" ht="24.75" customHeight="1" thickBot="1" x14ac:dyDescent="0.3">
      <c r="B6" s="154"/>
      <c r="C6" s="10" t="s">
        <v>48</v>
      </c>
      <c r="D6" s="47" t="s">
        <v>66</v>
      </c>
      <c r="E6" s="47" t="s">
        <v>67</v>
      </c>
      <c r="F6" s="47" t="s">
        <v>68</v>
      </c>
      <c r="H6" s="154"/>
      <c r="I6" s="154"/>
      <c r="J6" s="154"/>
      <c r="L6" s="154"/>
      <c r="M6" s="154"/>
      <c r="N6" s="154"/>
      <c r="P6" s="154"/>
      <c r="Q6" s="154"/>
      <c r="R6" s="154"/>
      <c r="T6" s="154"/>
      <c r="U6" s="154"/>
      <c r="V6" s="154"/>
    </row>
    <row r="7" spans="2:22" x14ac:dyDescent="0.25">
      <c r="B7" t="s">
        <v>18</v>
      </c>
      <c r="C7" s="44">
        <v>1509</v>
      </c>
      <c r="D7" s="44">
        <v>44</v>
      </c>
      <c r="E7" s="44">
        <v>290</v>
      </c>
      <c r="F7" s="44">
        <v>880</v>
      </c>
      <c r="H7" s="44">
        <v>6</v>
      </c>
      <c r="I7" s="44">
        <v>140</v>
      </c>
      <c r="J7" s="44">
        <v>569</v>
      </c>
      <c r="L7" s="44">
        <v>16</v>
      </c>
      <c r="M7" s="44">
        <v>221</v>
      </c>
      <c r="N7" s="44">
        <v>840</v>
      </c>
      <c r="P7" s="44">
        <v>395</v>
      </c>
      <c r="Q7" s="44">
        <v>335</v>
      </c>
      <c r="R7" s="44">
        <v>146</v>
      </c>
      <c r="T7" s="44">
        <f t="shared" ref="T7:V13" si="0">IF(L7+P7&gt;0, L7+P7, "NaN")</f>
        <v>411</v>
      </c>
      <c r="U7" s="44">
        <f t="shared" si="0"/>
        <v>556</v>
      </c>
      <c r="V7" s="44">
        <f t="shared" si="0"/>
        <v>986</v>
      </c>
    </row>
    <row r="8" spans="2:22" x14ac:dyDescent="0.25">
      <c r="B8" t="s">
        <v>19</v>
      </c>
      <c r="C8" s="44">
        <v>5</v>
      </c>
      <c r="D8" s="44">
        <v>2</v>
      </c>
      <c r="E8" s="44">
        <v>2</v>
      </c>
      <c r="F8" s="44">
        <v>4</v>
      </c>
      <c r="H8" s="44">
        <v>0</v>
      </c>
      <c r="I8" s="44">
        <v>1</v>
      </c>
      <c r="J8" s="44">
        <v>3</v>
      </c>
      <c r="L8" s="44">
        <v>0</v>
      </c>
      <c r="M8" s="44">
        <v>1</v>
      </c>
      <c r="N8" s="44">
        <v>3</v>
      </c>
      <c r="P8" s="44">
        <v>0</v>
      </c>
      <c r="Q8" s="44">
        <v>0</v>
      </c>
      <c r="R8" s="44">
        <v>0</v>
      </c>
      <c r="T8" s="44" t="str">
        <f t="shared" si="0"/>
        <v>NaN</v>
      </c>
      <c r="U8" s="44">
        <f t="shared" si="0"/>
        <v>1</v>
      </c>
      <c r="V8" s="44">
        <f t="shared" si="0"/>
        <v>3</v>
      </c>
    </row>
    <row r="9" spans="2:22" x14ac:dyDescent="0.25">
      <c r="B9" t="s">
        <v>20</v>
      </c>
      <c r="C9" s="44">
        <v>383</v>
      </c>
      <c r="D9" s="44">
        <v>20</v>
      </c>
      <c r="E9" s="44">
        <v>69</v>
      </c>
      <c r="F9" s="44">
        <v>299</v>
      </c>
      <c r="H9" s="44">
        <v>13</v>
      </c>
      <c r="I9" s="44">
        <v>40</v>
      </c>
      <c r="J9" s="44">
        <v>174</v>
      </c>
      <c r="L9" s="44">
        <v>19</v>
      </c>
      <c r="M9" s="44">
        <v>64</v>
      </c>
      <c r="N9" s="44">
        <v>287</v>
      </c>
      <c r="P9" s="44">
        <v>123</v>
      </c>
      <c r="Q9" s="44">
        <v>107</v>
      </c>
      <c r="R9" s="44">
        <v>26</v>
      </c>
      <c r="T9" s="44">
        <f t="shared" si="0"/>
        <v>142</v>
      </c>
      <c r="U9" s="44">
        <f t="shared" si="0"/>
        <v>171</v>
      </c>
      <c r="V9" s="44">
        <f t="shared" si="0"/>
        <v>313</v>
      </c>
    </row>
    <row r="10" spans="2:22" x14ac:dyDescent="0.25">
      <c r="B10" t="s">
        <v>21</v>
      </c>
      <c r="C10" s="44">
        <v>2526</v>
      </c>
      <c r="D10" s="44">
        <v>819</v>
      </c>
      <c r="E10" s="44">
        <v>1292</v>
      </c>
      <c r="F10" s="44">
        <v>1898</v>
      </c>
      <c r="H10" s="44">
        <v>161</v>
      </c>
      <c r="I10" s="44">
        <v>324</v>
      </c>
      <c r="J10" s="44">
        <v>623</v>
      </c>
      <c r="L10" s="44">
        <v>765</v>
      </c>
      <c r="M10" s="44">
        <v>1222</v>
      </c>
      <c r="N10" s="44">
        <v>1831</v>
      </c>
      <c r="P10" s="44">
        <v>967</v>
      </c>
      <c r="Q10" s="44">
        <v>673</v>
      </c>
      <c r="R10" s="44">
        <v>348</v>
      </c>
      <c r="T10" s="44">
        <f t="shared" si="0"/>
        <v>1732</v>
      </c>
      <c r="U10" s="44">
        <f t="shared" si="0"/>
        <v>1895</v>
      </c>
      <c r="V10" s="44">
        <f t="shared" si="0"/>
        <v>2179</v>
      </c>
    </row>
    <row r="11" spans="2:22" x14ac:dyDescent="0.25">
      <c r="B11" t="s">
        <v>22</v>
      </c>
      <c r="C11" s="44">
        <v>4434</v>
      </c>
      <c r="D11" s="44">
        <v>27</v>
      </c>
      <c r="E11" s="44">
        <v>46</v>
      </c>
      <c r="F11" s="44">
        <v>399</v>
      </c>
      <c r="H11" s="44">
        <v>4</v>
      </c>
      <c r="I11" s="44">
        <v>11</v>
      </c>
      <c r="J11" s="44">
        <v>41</v>
      </c>
      <c r="L11" s="44">
        <v>22</v>
      </c>
      <c r="M11" s="44">
        <v>42</v>
      </c>
      <c r="N11" s="44">
        <v>373</v>
      </c>
      <c r="P11" s="44">
        <v>3809</v>
      </c>
      <c r="Q11" s="44">
        <v>3796</v>
      </c>
      <c r="R11" s="44">
        <v>3516</v>
      </c>
      <c r="T11" s="44">
        <f t="shared" si="0"/>
        <v>3831</v>
      </c>
      <c r="U11" s="44">
        <f t="shared" si="0"/>
        <v>3838</v>
      </c>
      <c r="V11" s="44">
        <f t="shared" si="0"/>
        <v>3889</v>
      </c>
    </row>
    <row r="12" spans="2:22" x14ac:dyDescent="0.25">
      <c r="B12" t="s">
        <v>23</v>
      </c>
      <c r="C12" s="44">
        <v>3251</v>
      </c>
      <c r="D12" s="44">
        <v>139</v>
      </c>
      <c r="E12" s="44">
        <v>294</v>
      </c>
      <c r="F12" s="44">
        <v>1114</v>
      </c>
      <c r="H12" s="44">
        <v>8</v>
      </c>
      <c r="I12" s="44">
        <v>33</v>
      </c>
      <c r="J12" s="44">
        <v>112</v>
      </c>
      <c r="L12" s="44">
        <v>137</v>
      </c>
      <c r="M12" s="44">
        <v>286</v>
      </c>
      <c r="N12" s="44">
        <v>1103</v>
      </c>
      <c r="P12" s="44">
        <v>2686</v>
      </c>
      <c r="Q12" s="44">
        <v>2561</v>
      </c>
      <c r="R12" s="44">
        <v>1830</v>
      </c>
      <c r="T12" s="44">
        <f t="shared" si="0"/>
        <v>2823</v>
      </c>
      <c r="U12" s="44">
        <f t="shared" si="0"/>
        <v>2847</v>
      </c>
      <c r="V12" s="44">
        <f t="shared" si="0"/>
        <v>2933</v>
      </c>
    </row>
    <row r="13" spans="2:22" x14ac:dyDescent="0.25">
      <c r="B13" t="s">
        <v>24</v>
      </c>
      <c r="C13" s="44">
        <v>8350</v>
      </c>
      <c r="D13" s="44">
        <v>549</v>
      </c>
      <c r="E13" s="44">
        <v>943</v>
      </c>
      <c r="F13" s="44">
        <v>1746</v>
      </c>
      <c r="H13" s="44">
        <v>99</v>
      </c>
      <c r="I13" s="44">
        <v>227</v>
      </c>
      <c r="J13" s="44">
        <v>671</v>
      </c>
      <c r="L13" s="44">
        <v>468</v>
      </c>
      <c r="M13" s="44">
        <v>825</v>
      </c>
      <c r="N13" s="44">
        <v>1593</v>
      </c>
      <c r="P13" s="44">
        <v>3429</v>
      </c>
      <c r="Q13" s="44">
        <v>3238</v>
      </c>
      <c r="R13" s="44">
        <v>2900</v>
      </c>
      <c r="T13" s="44">
        <f t="shared" si="0"/>
        <v>3897</v>
      </c>
      <c r="U13" s="44">
        <f t="shared" si="0"/>
        <v>4063</v>
      </c>
      <c r="V13" s="44">
        <f t="shared" si="0"/>
        <v>4493</v>
      </c>
    </row>
    <row r="14" spans="2:22" x14ac:dyDescent="0.25">
      <c r="C14" s="44"/>
      <c r="D14" s="44"/>
      <c r="E14" s="44"/>
      <c r="F14" s="44"/>
      <c r="H14" s="44"/>
      <c r="I14" s="44"/>
      <c r="J14" s="44"/>
      <c r="L14" s="44"/>
      <c r="M14" s="44"/>
      <c r="N14" s="44"/>
      <c r="P14" s="44"/>
      <c r="Q14" s="44"/>
      <c r="R14" s="44"/>
      <c r="T14" s="44"/>
      <c r="U14" s="44"/>
      <c r="V14" s="44"/>
    </row>
    <row r="15" spans="2:22" x14ac:dyDescent="0.25">
      <c r="C15" s="44"/>
      <c r="D15" s="44"/>
      <c r="E15" s="44"/>
      <c r="F15" s="44"/>
      <c r="H15" s="44"/>
      <c r="I15" s="44"/>
      <c r="J15" s="44"/>
      <c r="L15" s="44"/>
      <c r="M15" s="44"/>
      <c r="N15" s="44"/>
      <c r="P15" s="44"/>
      <c r="Q15" s="44"/>
      <c r="R15" s="44"/>
      <c r="T15" s="44"/>
      <c r="U15" s="44"/>
      <c r="V15" s="44"/>
    </row>
    <row r="16" spans="2:22" x14ac:dyDescent="0.25">
      <c r="C16" s="44"/>
      <c r="D16" s="44"/>
      <c r="E16" s="44"/>
      <c r="F16" s="44"/>
      <c r="H16" s="44"/>
      <c r="I16" s="44"/>
      <c r="J16" s="44"/>
      <c r="L16" s="44"/>
      <c r="M16" s="44"/>
      <c r="N16" s="44"/>
      <c r="P16" s="44"/>
      <c r="Q16" s="44"/>
      <c r="R16" s="44"/>
      <c r="T16" s="44"/>
      <c r="U16" s="44"/>
      <c r="V16" s="44"/>
    </row>
    <row r="17" spans="2:22" x14ac:dyDescent="0.25">
      <c r="C17" s="44"/>
      <c r="D17" s="44"/>
      <c r="E17" s="44"/>
      <c r="F17" s="44"/>
      <c r="H17" s="44"/>
      <c r="I17" s="44"/>
      <c r="J17" s="44"/>
      <c r="L17" s="44"/>
      <c r="M17" s="44"/>
      <c r="N17" s="44"/>
      <c r="P17" s="44"/>
      <c r="Q17" s="44"/>
      <c r="R17" s="44"/>
      <c r="T17" s="44"/>
      <c r="U17" s="44"/>
      <c r="V17" s="44"/>
    </row>
    <row r="18" spans="2:22" x14ac:dyDescent="0.25">
      <c r="C18" s="44"/>
      <c r="D18" s="44"/>
      <c r="E18" s="44"/>
      <c r="F18" s="44"/>
      <c r="H18" s="44"/>
      <c r="I18" s="44"/>
      <c r="J18" s="44"/>
      <c r="L18" s="44"/>
      <c r="M18" s="44"/>
      <c r="N18" s="44"/>
      <c r="P18" s="44"/>
      <c r="Q18" s="44"/>
      <c r="R18" s="44"/>
      <c r="T18" s="44"/>
      <c r="U18" s="44"/>
      <c r="V18" s="44"/>
    </row>
    <row r="19" spans="2:22" x14ac:dyDescent="0.25">
      <c r="C19" s="44"/>
      <c r="D19" s="44"/>
      <c r="E19" s="44"/>
      <c r="F19" s="44"/>
      <c r="H19" s="44"/>
      <c r="I19" s="44"/>
      <c r="J19" s="44"/>
      <c r="L19" s="44"/>
      <c r="M19" s="44"/>
      <c r="N19" s="44"/>
      <c r="P19" s="44"/>
      <c r="Q19" s="44"/>
      <c r="R19" s="44"/>
      <c r="T19" s="44"/>
      <c r="U19" s="44"/>
      <c r="V19" s="44"/>
    </row>
    <row r="20" spans="2:22" x14ac:dyDescent="0.25">
      <c r="C20" s="44"/>
      <c r="D20" s="44"/>
      <c r="E20" s="44"/>
      <c r="F20" s="44"/>
      <c r="H20" s="44"/>
      <c r="I20" s="44"/>
      <c r="J20" s="44"/>
      <c r="L20" s="44"/>
      <c r="M20" s="44"/>
      <c r="N20" s="44"/>
      <c r="P20" s="44"/>
      <c r="Q20" s="44"/>
      <c r="R20" s="44"/>
      <c r="T20" s="44"/>
      <c r="U20" s="44"/>
      <c r="V20" s="44"/>
    </row>
    <row r="21" spans="2:22" x14ac:dyDescent="0.25">
      <c r="C21" s="44"/>
      <c r="D21" s="44"/>
      <c r="E21" s="44"/>
      <c r="F21" s="44"/>
      <c r="H21" s="44"/>
      <c r="I21" s="44"/>
      <c r="J21" s="44"/>
      <c r="L21" s="44"/>
      <c r="M21" s="44"/>
      <c r="N21" s="44"/>
      <c r="P21" s="44"/>
      <c r="Q21" s="44"/>
      <c r="R21" s="44"/>
      <c r="T21" s="44"/>
      <c r="U21" s="44"/>
      <c r="V21" s="44"/>
    </row>
    <row r="22" spans="2:22" x14ac:dyDescent="0.25">
      <c r="C22" s="44"/>
      <c r="D22" s="44"/>
      <c r="E22" s="44"/>
      <c r="F22" s="44"/>
      <c r="H22" s="44"/>
      <c r="I22" s="44"/>
      <c r="J22" s="44"/>
      <c r="L22" s="44"/>
      <c r="M22" s="44"/>
      <c r="N22" s="44"/>
      <c r="P22" s="44"/>
      <c r="Q22" s="44"/>
      <c r="R22" s="44"/>
      <c r="T22" s="44"/>
      <c r="U22" s="44"/>
      <c r="V22" s="44"/>
    </row>
    <row r="23" spans="2:22" x14ac:dyDescent="0.25">
      <c r="C23" s="44"/>
      <c r="D23" s="44"/>
      <c r="E23" s="44"/>
      <c r="F23" s="44"/>
      <c r="H23" s="44"/>
      <c r="I23" s="44"/>
      <c r="J23" s="44"/>
      <c r="L23" s="44"/>
      <c r="M23" s="44"/>
      <c r="N23" s="44"/>
      <c r="P23" s="44"/>
      <c r="Q23" s="44"/>
      <c r="R23" s="44"/>
      <c r="T23" s="44"/>
      <c r="U23" s="44"/>
      <c r="V23" s="44"/>
    </row>
    <row r="24" spans="2:22" x14ac:dyDescent="0.25">
      <c r="C24" s="44"/>
      <c r="D24" s="44"/>
      <c r="E24" s="44"/>
      <c r="F24" s="44"/>
      <c r="H24" s="44"/>
      <c r="I24" s="44"/>
      <c r="J24" s="44"/>
      <c r="L24" s="44"/>
      <c r="M24" s="44"/>
      <c r="N24" s="44"/>
      <c r="P24" s="44"/>
      <c r="Q24" s="44"/>
      <c r="R24" s="44"/>
      <c r="T24" s="44"/>
      <c r="U24" s="44"/>
      <c r="V24" s="44"/>
    </row>
    <row r="25" spans="2:22" ht="15.75" customHeight="1" thickBot="1" x14ac:dyDescent="0.3">
      <c r="C25" s="44"/>
      <c r="D25" s="44"/>
      <c r="E25" s="44"/>
      <c r="F25" s="44"/>
      <c r="H25" s="44"/>
      <c r="I25" s="44"/>
      <c r="J25" s="44"/>
      <c r="L25" s="44"/>
      <c r="M25" s="44"/>
      <c r="N25" s="44"/>
      <c r="P25" s="44"/>
      <c r="Q25" s="44"/>
      <c r="R25" s="44"/>
      <c r="T25" s="44"/>
      <c r="U25" s="44"/>
      <c r="V25" s="44"/>
    </row>
    <row r="26" spans="2:22" ht="15.75" customHeight="1" thickBot="1" x14ac:dyDescent="0.3">
      <c r="B26" s="80" t="s">
        <v>43</v>
      </c>
      <c r="C26" s="81">
        <f>SUM(C7:C25)</f>
        <v>20458</v>
      </c>
      <c r="D26" s="81">
        <f>SUM(D7:D25)</f>
        <v>1600</v>
      </c>
      <c r="E26" s="81">
        <f>SUM(E7:E25)</f>
        <v>2936</v>
      </c>
      <c r="F26" s="81">
        <f>SUM(F7:F25)</f>
        <v>6340</v>
      </c>
      <c r="H26" s="81">
        <f>SUM(H7:H25)</f>
        <v>291</v>
      </c>
      <c r="I26" s="81">
        <f>SUM(I7:I25)</f>
        <v>776</v>
      </c>
      <c r="J26" s="81">
        <f>SUM(J7:J25)</f>
        <v>2193</v>
      </c>
      <c r="L26" s="81">
        <f>SUM(L7:L25)</f>
        <v>1427</v>
      </c>
      <c r="M26" s="81">
        <f>SUM(M7:M25)</f>
        <v>2661</v>
      </c>
      <c r="N26" s="81">
        <f>SUM(N7:N25)</f>
        <v>6030</v>
      </c>
      <c r="P26" s="81">
        <f>SUM(P7:P25)</f>
        <v>11409</v>
      </c>
      <c r="Q26" s="81">
        <f>SUM(Q7:Q25)</f>
        <v>10710</v>
      </c>
      <c r="R26" s="81">
        <f>SUM(R7:R25)</f>
        <v>8766</v>
      </c>
      <c r="T26" s="81">
        <f>SUM(T7:T25)</f>
        <v>12836</v>
      </c>
      <c r="U26" s="81">
        <f>SUM(U7:U25)</f>
        <v>13371</v>
      </c>
      <c r="V26" s="81">
        <f>SUM(V7:V25)</f>
        <v>14796</v>
      </c>
    </row>
    <row r="27" spans="2:22" x14ac:dyDescent="0.25">
      <c r="C27" s="44"/>
      <c r="D27" s="44"/>
      <c r="E27" s="44"/>
      <c r="F27" s="44"/>
      <c r="H27" s="44"/>
      <c r="I27" s="44"/>
      <c r="J27" s="44"/>
      <c r="L27" s="44"/>
      <c r="M27" s="44"/>
      <c r="N27" s="44"/>
      <c r="P27" s="44"/>
      <c r="Q27" s="44"/>
      <c r="R27" s="44"/>
    </row>
    <row r="28" spans="2:22" x14ac:dyDescent="0.25">
      <c r="C28" s="44"/>
      <c r="D28" s="44"/>
      <c r="E28" s="44"/>
      <c r="F28" s="44"/>
      <c r="H28" s="44"/>
      <c r="I28" s="44"/>
      <c r="J28" s="44"/>
      <c r="L28" s="44"/>
      <c r="M28" s="44"/>
      <c r="N28" s="44"/>
      <c r="P28" s="44"/>
      <c r="Q28" s="44"/>
      <c r="R28" s="44"/>
    </row>
    <row r="29" spans="2:22" x14ac:dyDescent="0.25">
      <c r="C29" s="44"/>
      <c r="D29" s="44"/>
      <c r="E29" s="44"/>
      <c r="F29" s="44"/>
      <c r="H29" s="44"/>
      <c r="I29" s="44"/>
      <c r="J29" s="44"/>
      <c r="L29" s="44"/>
      <c r="M29" s="44"/>
      <c r="N29" s="44"/>
      <c r="P29" s="44"/>
      <c r="Q29" s="44"/>
      <c r="R29" s="44"/>
    </row>
    <row r="30" spans="2:22" x14ac:dyDescent="0.25">
      <c r="C30" s="44"/>
      <c r="D30" s="44"/>
      <c r="E30" s="44"/>
      <c r="F30" s="44"/>
      <c r="H30" s="44"/>
      <c r="I30" s="44"/>
      <c r="J30" s="44"/>
      <c r="L30" s="44"/>
      <c r="M30" s="44"/>
      <c r="N30" s="44"/>
      <c r="P30" s="44"/>
      <c r="Q30" s="44"/>
      <c r="R30" s="44"/>
    </row>
    <row r="31" spans="2:22" x14ac:dyDescent="0.25">
      <c r="C31" s="44"/>
      <c r="D31" s="44"/>
      <c r="E31" s="44"/>
      <c r="F31" s="44"/>
      <c r="H31" s="44"/>
      <c r="I31" s="44"/>
      <c r="J31" s="44"/>
      <c r="L31" s="44"/>
      <c r="M31" s="44"/>
      <c r="N31" s="44"/>
      <c r="P31" s="44"/>
      <c r="Q31" s="44"/>
      <c r="R31" s="44"/>
    </row>
    <row r="32" spans="2:22" x14ac:dyDescent="0.25">
      <c r="C32" s="44"/>
      <c r="D32" s="44"/>
      <c r="E32" s="44"/>
      <c r="F32" s="44"/>
      <c r="H32" s="44"/>
      <c r="I32" s="44"/>
      <c r="J32" s="44"/>
      <c r="L32" s="44"/>
      <c r="M32" s="44"/>
      <c r="N32" s="44"/>
      <c r="P32" s="44"/>
      <c r="Q32" s="44"/>
      <c r="R32" s="44"/>
    </row>
    <row r="33" spans="3:18" x14ac:dyDescent="0.25">
      <c r="C33" s="44"/>
      <c r="D33" s="44"/>
      <c r="E33" s="44"/>
      <c r="F33" s="44"/>
      <c r="H33" s="44"/>
      <c r="I33" s="44"/>
      <c r="J33" s="44"/>
      <c r="L33" s="44"/>
      <c r="M33" s="44"/>
      <c r="N33" s="44"/>
      <c r="P33" s="44"/>
      <c r="Q33" s="44"/>
      <c r="R33" s="44"/>
    </row>
    <row r="34" spans="3:18" x14ac:dyDescent="0.25">
      <c r="C34" s="44"/>
      <c r="D34" s="44"/>
      <c r="E34" s="44"/>
      <c r="F34" s="44"/>
      <c r="H34" s="44"/>
      <c r="I34" s="44"/>
      <c r="J34" s="44"/>
      <c r="L34" s="44"/>
      <c r="M34" s="44"/>
      <c r="N34" s="44"/>
      <c r="P34" s="44"/>
      <c r="Q34" s="44"/>
      <c r="R34" s="44"/>
    </row>
  </sheetData>
  <mergeCells count="18">
    <mergeCell ref="B4:B6"/>
    <mergeCell ref="H4:H6"/>
    <mergeCell ref="I4:I6"/>
    <mergeCell ref="J4:J6"/>
    <mergeCell ref="L4:L6"/>
    <mergeCell ref="C5:F5"/>
    <mergeCell ref="T4:T6"/>
    <mergeCell ref="U4:U6"/>
    <mergeCell ref="H2:J3"/>
    <mergeCell ref="L2:N3"/>
    <mergeCell ref="P2:R3"/>
    <mergeCell ref="T2:V3"/>
    <mergeCell ref="M4:M6"/>
    <mergeCell ref="V4:V6"/>
    <mergeCell ref="N4:N6"/>
    <mergeCell ref="P4:P6"/>
    <mergeCell ref="Q4:Q6"/>
    <mergeCell ref="R4:R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B1:AC27"/>
  <sheetViews>
    <sheetView workbookViewId="0"/>
  </sheetViews>
  <sheetFormatPr defaultRowHeight="15" x14ac:dyDescent="0.25"/>
  <cols>
    <col min="1" max="1" width="2.7109375" customWidth="1"/>
    <col min="2" max="2" width="14.7109375" customWidth="1"/>
    <col min="3" max="3" width="11.5703125" customWidth="1"/>
    <col min="7" max="7" width="1.85546875" customWidth="1"/>
    <col min="12" max="12" width="1.5703125" customWidth="1"/>
    <col min="17" max="17" width="1.5703125" customWidth="1"/>
    <col min="22" max="22" width="1.5703125" customWidth="1"/>
  </cols>
  <sheetData>
    <row r="1" spans="2:29" x14ac:dyDescent="0.25">
      <c r="B1" s="75" t="s">
        <v>151</v>
      </c>
    </row>
    <row r="2" spans="2:29" x14ac:dyDescent="0.25">
      <c r="B2" t="s">
        <v>152</v>
      </c>
      <c r="C2" t="s">
        <v>153</v>
      </c>
    </row>
    <row r="3" spans="2:29" ht="15.75" customHeight="1" thickBot="1" x14ac:dyDescent="0.3">
      <c r="B3" s="34"/>
      <c r="C3" s="34"/>
      <c r="D3" s="34"/>
      <c r="E3" s="34"/>
      <c r="F3" s="34"/>
      <c r="G3" s="34"/>
      <c r="H3" s="34"/>
      <c r="I3" s="34"/>
      <c r="J3" s="34"/>
      <c r="K3" s="34"/>
      <c r="L3" s="34"/>
      <c r="M3" s="34"/>
      <c r="N3" s="34"/>
      <c r="O3" s="34"/>
      <c r="P3" s="34"/>
      <c r="Q3" s="34"/>
      <c r="R3" s="34"/>
      <c r="S3" s="34"/>
      <c r="T3" s="34"/>
      <c r="U3" s="34"/>
      <c r="V3" s="34"/>
      <c r="W3" s="177" t="s">
        <v>154</v>
      </c>
      <c r="X3" s="140"/>
      <c r="Y3" s="140"/>
      <c r="Z3" s="140"/>
      <c r="AA3" s="140"/>
      <c r="AB3" s="140"/>
      <c r="AC3" s="140"/>
    </row>
    <row r="4" spans="2:29" ht="15.75" customHeight="1" thickBot="1" x14ac:dyDescent="0.3">
      <c r="C4" s="118"/>
      <c r="W4" s="176" t="s">
        <v>155</v>
      </c>
      <c r="X4" s="140"/>
      <c r="Y4" s="140"/>
      <c r="Z4" s="140"/>
      <c r="AA4" s="140"/>
      <c r="AB4" s="140"/>
      <c r="AC4" s="140"/>
    </row>
    <row r="5" spans="2:29" ht="26.25" customHeight="1" thickBot="1" x14ac:dyDescent="0.3">
      <c r="B5" s="56"/>
      <c r="C5" s="142" t="s">
        <v>50</v>
      </c>
      <c r="D5" s="140"/>
      <c r="E5" s="140"/>
      <c r="F5" s="140"/>
      <c r="G5" s="5"/>
      <c r="H5" s="142" t="s">
        <v>156</v>
      </c>
      <c r="I5" s="140"/>
      <c r="J5" s="140"/>
      <c r="K5" s="140"/>
      <c r="L5" s="5"/>
      <c r="M5" s="178" t="s">
        <v>157</v>
      </c>
      <c r="N5" s="140"/>
      <c r="O5" s="140"/>
      <c r="P5" s="140"/>
      <c r="Q5" s="5"/>
      <c r="R5" s="179" t="s">
        <v>155</v>
      </c>
      <c r="S5" s="140"/>
      <c r="T5" s="140"/>
      <c r="U5" s="140"/>
      <c r="V5" s="5"/>
      <c r="W5" s="139" t="s">
        <v>158</v>
      </c>
      <c r="X5" s="139" t="s">
        <v>40</v>
      </c>
      <c r="Y5" s="5" t="s">
        <v>41</v>
      </c>
      <c r="Z5" s="139" t="s">
        <v>159</v>
      </c>
      <c r="AA5" s="139" t="s">
        <v>160</v>
      </c>
      <c r="AB5" s="139" t="s">
        <v>161</v>
      </c>
      <c r="AC5" s="139" t="s">
        <v>162</v>
      </c>
    </row>
    <row r="6" spans="2:29" ht="39.75" customHeight="1" thickBot="1" x14ac:dyDescent="0.3">
      <c r="B6" s="53" t="s">
        <v>14</v>
      </c>
      <c r="C6" s="10" t="s">
        <v>48</v>
      </c>
      <c r="D6" s="47" t="s">
        <v>66</v>
      </c>
      <c r="E6" s="47" t="s">
        <v>67</v>
      </c>
      <c r="F6" s="47" t="s">
        <v>68</v>
      </c>
      <c r="G6" s="47"/>
      <c r="H6" s="10" t="s">
        <v>48</v>
      </c>
      <c r="I6" s="47" t="s">
        <v>66</v>
      </c>
      <c r="J6" s="47" t="s">
        <v>67</v>
      </c>
      <c r="K6" s="47" t="s">
        <v>68</v>
      </c>
      <c r="L6" s="47"/>
      <c r="M6" s="10" t="s">
        <v>48</v>
      </c>
      <c r="N6" s="47" t="s">
        <v>66</v>
      </c>
      <c r="O6" s="47" t="s">
        <v>67</v>
      </c>
      <c r="P6" s="47" t="s">
        <v>68</v>
      </c>
      <c r="Q6" s="47"/>
      <c r="R6" s="10" t="s">
        <v>48</v>
      </c>
      <c r="S6" s="47" t="s">
        <v>66</v>
      </c>
      <c r="T6" s="47" t="s">
        <v>67</v>
      </c>
      <c r="U6" s="47" t="s">
        <v>68</v>
      </c>
      <c r="V6" s="47"/>
      <c r="W6" s="140"/>
      <c r="X6" s="140"/>
      <c r="Y6" s="10" t="s">
        <v>45</v>
      </c>
      <c r="Z6" s="140"/>
      <c r="AA6" s="140"/>
      <c r="AB6" s="140"/>
      <c r="AC6" s="140"/>
    </row>
    <row r="7" spans="2:29" x14ac:dyDescent="0.25">
      <c r="B7" s="67" t="s">
        <v>18</v>
      </c>
      <c r="C7" s="68">
        <v>1509</v>
      </c>
      <c r="D7" s="44">
        <v>44</v>
      </c>
      <c r="E7" s="44">
        <v>290</v>
      </c>
      <c r="F7" s="44">
        <v>880</v>
      </c>
      <c r="H7" s="108">
        <v>363.77853599999997</v>
      </c>
      <c r="I7" s="108">
        <v>10.969298999999999</v>
      </c>
      <c r="J7" s="108">
        <v>73.890555000000006</v>
      </c>
      <c r="K7" s="108">
        <v>226.517122</v>
      </c>
      <c r="L7" s="44"/>
      <c r="M7" s="108">
        <v>254.8380755</v>
      </c>
      <c r="N7" s="108">
        <v>7.6765935000000001</v>
      </c>
      <c r="O7" s="108">
        <v>51.5714495</v>
      </c>
      <c r="P7" s="108">
        <v>164.793027</v>
      </c>
      <c r="Q7" s="44"/>
      <c r="R7" s="108">
        <v>618.61661149999998</v>
      </c>
      <c r="S7" s="108">
        <v>18.645892499999999</v>
      </c>
      <c r="T7" s="108">
        <v>125.46200450000001</v>
      </c>
      <c r="U7" s="108">
        <v>391.31014900000002</v>
      </c>
      <c r="V7" s="44"/>
      <c r="W7" s="108">
        <v>197.87411850000001</v>
      </c>
      <c r="X7" s="108">
        <v>8.922129</v>
      </c>
      <c r="Y7" s="108">
        <v>5.4810045000000001</v>
      </c>
      <c r="Z7" s="108">
        <v>57.778136000000003</v>
      </c>
      <c r="AA7" s="108">
        <v>73.8738685</v>
      </c>
      <c r="AB7" s="108">
        <v>44.720377999999997</v>
      </c>
      <c r="AC7" s="108">
        <v>1.9353800000000001</v>
      </c>
    </row>
    <row r="8" spans="2:29" x14ac:dyDescent="0.25">
      <c r="B8" s="67" t="s">
        <v>19</v>
      </c>
      <c r="C8" s="68">
        <v>5</v>
      </c>
      <c r="D8" s="44">
        <v>2</v>
      </c>
      <c r="E8" s="44">
        <v>2</v>
      </c>
      <c r="F8" s="44">
        <v>4</v>
      </c>
      <c r="H8" s="108">
        <v>0.65025599999999995</v>
      </c>
      <c r="I8" s="108">
        <v>0.18965799999999999</v>
      </c>
      <c r="J8" s="108">
        <v>0.18965799999999999</v>
      </c>
      <c r="K8" s="108">
        <v>0.37931599999999999</v>
      </c>
      <c r="L8" s="44"/>
      <c r="M8" s="108">
        <v>0.65025599999999995</v>
      </c>
      <c r="N8" s="108">
        <v>0.18965799999999999</v>
      </c>
      <c r="O8" s="108">
        <v>0.18965799999999999</v>
      </c>
      <c r="P8" s="108">
        <v>0.37931599999999999</v>
      </c>
      <c r="Q8" s="44"/>
      <c r="R8" s="108">
        <v>1.3005119999999999</v>
      </c>
      <c r="S8" s="108">
        <v>0.37931599999999999</v>
      </c>
      <c r="T8" s="108">
        <v>0.37931599999999999</v>
      </c>
      <c r="U8" s="108">
        <v>0.75863199999999997</v>
      </c>
      <c r="V8" s="44"/>
      <c r="W8" s="108">
        <v>0</v>
      </c>
      <c r="X8" s="108">
        <v>0</v>
      </c>
      <c r="Y8" s="108">
        <v>0</v>
      </c>
      <c r="Z8" s="108">
        <v>0</v>
      </c>
      <c r="AA8" s="108">
        <v>0.75863199999999997</v>
      </c>
      <c r="AB8" s="108">
        <v>0</v>
      </c>
      <c r="AC8" s="108">
        <v>0</v>
      </c>
    </row>
    <row r="9" spans="2:29" x14ac:dyDescent="0.25">
      <c r="B9" s="67" t="s">
        <v>20</v>
      </c>
      <c r="C9" s="68">
        <v>383</v>
      </c>
      <c r="D9" s="44">
        <v>20</v>
      </c>
      <c r="E9" s="44">
        <v>69</v>
      </c>
      <c r="F9" s="44">
        <v>299</v>
      </c>
      <c r="H9" s="108">
        <v>75.447303000000005</v>
      </c>
      <c r="I9" s="108">
        <v>4.2618239999999998</v>
      </c>
      <c r="J9" s="108">
        <v>15.544115</v>
      </c>
      <c r="K9" s="108">
        <v>62.542240999999997</v>
      </c>
      <c r="L9" s="44"/>
      <c r="M9" s="108">
        <v>50.168799</v>
      </c>
      <c r="N9" s="108">
        <v>2.5890715000000002</v>
      </c>
      <c r="O9" s="108">
        <v>12.467041500000001</v>
      </c>
      <c r="P9" s="108">
        <v>42.753368000000002</v>
      </c>
      <c r="Q9" s="44"/>
      <c r="R9" s="108">
        <v>125.616102</v>
      </c>
      <c r="S9" s="108">
        <v>6.8508955</v>
      </c>
      <c r="T9" s="108">
        <v>28.011156499999998</v>
      </c>
      <c r="U9" s="108">
        <v>105.295609</v>
      </c>
      <c r="V9" s="44"/>
      <c r="W9" s="108">
        <v>65.934381000000002</v>
      </c>
      <c r="X9" s="108">
        <v>0.551064</v>
      </c>
      <c r="Y9" s="108">
        <v>0</v>
      </c>
      <c r="Z9" s="108">
        <v>6.0145860000000004</v>
      </c>
      <c r="AA9" s="108">
        <v>31.348818000000001</v>
      </c>
      <c r="AB9" s="108">
        <v>0</v>
      </c>
      <c r="AC9" s="108">
        <v>1.44676</v>
      </c>
    </row>
    <row r="10" spans="2:29" x14ac:dyDescent="0.25">
      <c r="B10" s="67" t="s">
        <v>21</v>
      </c>
      <c r="C10" s="68">
        <v>2526</v>
      </c>
      <c r="D10" s="44">
        <v>819</v>
      </c>
      <c r="E10" s="44">
        <v>1292</v>
      </c>
      <c r="F10" s="44">
        <v>1898</v>
      </c>
      <c r="H10" s="108">
        <v>813.31388800000002</v>
      </c>
      <c r="I10" s="108">
        <v>338.22528899999998</v>
      </c>
      <c r="J10" s="108">
        <v>537.22110399999997</v>
      </c>
      <c r="K10" s="108">
        <v>698.00201400000003</v>
      </c>
      <c r="L10" s="44"/>
      <c r="M10" s="108">
        <v>629.17827499999999</v>
      </c>
      <c r="N10" s="108">
        <v>268.15914400000003</v>
      </c>
      <c r="O10" s="108">
        <v>456.0815485</v>
      </c>
      <c r="P10" s="108">
        <v>561.543226</v>
      </c>
      <c r="Q10" s="44"/>
      <c r="R10" s="108">
        <v>1442.4921629999999</v>
      </c>
      <c r="S10" s="108">
        <v>606.38443299999994</v>
      </c>
      <c r="T10" s="108">
        <v>993.30265250000002</v>
      </c>
      <c r="U10" s="108">
        <v>1259.5452399999999</v>
      </c>
      <c r="V10" s="44"/>
      <c r="W10" s="108">
        <v>373.6052775</v>
      </c>
      <c r="X10" s="108">
        <v>81.749221500000004</v>
      </c>
      <c r="Y10" s="108">
        <v>77.662047000000001</v>
      </c>
      <c r="Z10" s="108">
        <v>329.62342899999999</v>
      </c>
      <c r="AA10" s="108">
        <v>180.265198</v>
      </c>
      <c r="AB10" s="108">
        <v>159.78758099999999</v>
      </c>
      <c r="AC10" s="108">
        <v>43.316141000000002</v>
      </c>
    </row>
    <row r="11" spans="2:29" x14ac:dyDescent="0.25">
      <c r="B11" s="67" t="s">
        <v>22</v>
      </c>
      <c r="C11" s="68">
        <v>4434</v>
      </c>
      <c r="D11" s="44">
        <v>27</v>
      </c>
      <c r="E11" s="44">
        <v>46</v>
      </c>
      <c r="F11" s="44">
        <v>399</v>
      </c>
      <c r="H11" s="108">
        <v>1471.9772399999999</v>
      </c>
      <c r="I11" s="108">
        <v>19.18918</v>
      </c>
      <c r="J11" s="108">
        <v>26.121554</v>
      </c>
      <c r="K11" s="108">
        <v>145.692869</v>
      </c>
      <c r="L11" s="44"/>
      <c r="M11" s="108">
        <v>1120.3976335</v>
      </c>
      <c r="N11" s="108">
        <v>10.0796625</v>
      </c>
      <c r="O11" s="108">
        <v>13.810701</v>
      </c>
      <c r="P11" s="108">
        <v>80.437708000000001</v>
      </c>
      <c r="Q11" s="44"/>
      <c r="R11" s="108">
        <v>2592.3748734999999</v>
      </c>
      <c r="S11" s="108">
        <v>29.268842500000002</v>
      </c>
      <c r="T11" s="108">
        <v>39.932254999999998</v>
      </c>
      <c r="U11" s="108">
        <v>226.13057699999999</v>
      </c>
      <c r="V11" s="44"/>
      <c r="W11" s="108">
        <v>169.9682655</v>
      </c>
      <c r="X11" s="108">
        <v>28.178413500000001</v>
      </c>
      <c r="Y11" s="108">
        <v>0</v>
      </c>
      <c r="Z11" s="108">
        <v>0.210034</v>
      </c>
      <c r="AA11" s="108">
        <v>15.392576</v>
      </c>
      <c r="AB11" s="108">
        <v>12.381288</v>
      </c>
      <c r="AC11" s="108">
        <v>0</v>
      </c>
    </row>
    <row r="12" spans="2:29" x14ac:dyDescent="0.25">
      <c r="B12" s="67" t="s">
        <v>23</v>
      </c>
      <c r="C12" s="68">
        <v>3251</v>
      </c>
      <c r="D12" s="44">
        <v>139</v>
      </c>
      <c r="E12" s="44">
        <v>294</v>
      </c>
      <c r="F12" s="44">
        <v>1114</v>
      </c>
      <c r="H12" s="108">
        <v>652.59430399999997</v>
      </c>
      <c r="I12" s="108">
        <v>59.298735000000001</v>
      </c>
      <c r="J12" s="108">
        <v>105.08300300000001</v>
      </c>
      <c r="K12" s="108">
        <v>257.40081800000002</v>
      </c>
      <c r="L12" s="44"/>
      <c r="M12" s="108">
        <v>469.71162850000002</v>
      </c>
      <c r="N12" s="108">
        <v>47.835075000000003</v>
      </c>
      <c r="O12" s="108">
        <v>73.130437999999998</v>
      </c>
      <c r="P12" s="108">
        <v>166.250496</v>
      </c>
      <c r="Q12" s="44"/>
      <c r="R12" s="108">
        <v>1122.3059324999999</v>
      </c>
      <c r="S12" s="108">
        <v>107.13381</v>
      </c>
      <c r="T12" s="108">
        <v>178.21344099999999</v>
      </c>
      <c r="U12" s="108">
        <v>423.65131400000001</v>
      </c>
      <c r="V12" s="44"/>
      <c r="W12" s="108">
        <v>249.56081399999999</v>
      </c>
      <c r="X12" s="108">
        <v>4.2504704999999996</v>
      </c>
      <c r="Y12" s="108">
        <v>28.845780000000001</v>
      </c>
      <c r="Z12" s="108">
        <v>45.646650000000001</v>
      </c>
      <c r="AA12" s="108">
        <v>80.306181499999994</v>
      </c>
      <c r="AB12" s="108">
        <v>7.373958</v>
      </c>
      <c r="AC12" s="108">
        <v>0</v>
      </c>
    </row>
    <row r="13" spans="2:29" x14ac:dyDescent="0.25">
      <c r="B13" s="67" t="s">
        <v>24</v>
      </c>
      <c r="C13" s="68">
        <v>8350</v>
      </c>
      <c r="D13" s="44">
        <v>549</v>
      </c>
      <c r="E13" s="44">
        <v>943</v>
      </c>
      <c r="F13" s="44">
        <v>1746</v>
      </c>
      <c r="H13" s="108">
        <v>1726.297658</v>
      </c>
      <c r="I13" s="108">
        <v>143.20730900000001</v>
      </c>
      <c r="J13" s="108">
        <v>261.96055799999999</v>
      </c>
      <c r="K13" s="108">
        <v>460.72191700000002</v>
      </c>
      <c r="L13" s="44"/>
      <c r="M13" s="108">
        <v>1214.40335</v>
      </c>
      <c r="N13" s="108">
        <v>107.77728449999999</v>
      </c>
      <c r="O13" s="108">
        <v>198.5537295</v>
      </c>
      <c r="P13" s="108">
        <v>342.28205700000001</v>
      </c>
      <c r="Q13" s="44"/>
      <c r="R13" s="108">
        <v>2940.701008</v>
      </c>
      <c r="S13" s="108">
        <v>250.98459349999999</v>
      </c>
      <c r="T13" s="108">
        <v>460.51428750000002</v>
      </c>
      <c r="U13" s="108">
        <v>803.00397399999997</v>
      </c>
      <c r="V13" s="44"/>
      <c r="W13" s="108">
        <v>395.50924800000001</v>
      </c>
      <c r="X13" s="108">
        <v>0</v>
      </c>
      <c r="Y13" s="108">
        <v>2.4061664999999999</v>
      </c>
      <c r="Z13" s="108">
        <v>41.093378000000001</v>
      </c>
      <c r="AA13" s="108">
        <v>338.36240049999998</v>
      </c>
      <c r="AB13" s="108">
        <v>13.236304000000001</v>
      </c>
      <c r="AC13" s="108">
        <v>2.7082860000000002</v>
      </c>
    </row>
    <row r="14" spans="2:29" x14ac:dyDescent="0.25">
      <c r="B14" s="67"/>
      <c r="C14" s="68"/>
      <c r="D14" s="44"/>
      <c r="E14" s="44"/>
      <c r="F14" s="44"/>
      <c r="H14" s="108"/>
      <c r="I14" s="108"/>
      <c r="J14" s="108"/>
      <c r="K14" s="108"/>
      <c r="L14" s="44"/>
      <c r="M14" s="108"/>
      <c r="N14" s="108"/>
      <c r="O14" s="108"/>
      <c r="P14" s="108"/>
      <c r="Q14" s="44"/>
      <c r="R14" s="108"/>
      <c r="S14" s="108"/>
      <c r="T14" s="108"/>
      <c r="U14" s="108"/>
      <c r="V14" s="44"/>
      <c r="W14" s="108"/>
      <c r="X14" s="108"/>
      <c r="Y14" s="108"/>
      <c r="Z14" s="108"/>
      <c r="AA14" s="108"/>
      <c r="AB14" s="108"/>
      <c r="AC14" s="108"/>
    </row>
    <row r="15" spans="2:29" x14ac:dyDescent="0.25">
      <c r="C15" s="44"/>
      <c r="D15" s="44"/>
      <c r="E15" s="44"/>
      <c r="F15" s="44"/>
      <c r="H15" s="108"/>
      <c r="I15" s="108"/>
      <c r="J15" s="108"/>
      <c r="K15" s="108"/>
      <c r="L15" s="44"/>
      <c r="M15" s="108"/>
      <c r="N15" s="108"/>
      <c r="O15" s="108"/>
      <c r="P15" s="108"/>
      <c r="Q15" s="44"/>
      <c r="R15" s="108"/>
      <c r="S15" s="108"/>
      <c r="T15" s="108"/>
      <c r="U15" s="108"/>
      <c r="V15" s="44"/>
      <c r="W15" s="108"/>
      <c r="X15" s="108"/>
      <c r="Y15" s="108"/>
      <c r="Z15" s="108"/>
      <c r="AA15" s="108"/>
      <c r="AB15" s="108"/>
      <c r="AC15" s="108"/>
    </row>
    <row r="16" spans="2:29" x14ac:dyDescent="0.25">
      <c r="C16" s="44"/>
      <c r="D16" s="44"/>
      <c r="E16" s="44"/>
      <c r="F16" s="44"/>
      <c r="H16" s="108"/>
      <c r="I16" s="108"/>
      <c r="J16" s="108"/>
      <c r="K16" s="108"/>
      <c r="L16" s="44"/>
      <c r="M16" s="108"/>
      <c r="N16" s="108"/>
      <c r="O16" s="108"/>
      <c r="P16" s="108"/>
      <c r="Q16" s="44"/>
      <c r="R16" s="108"/>
      <c r="S16" s="108"/>
      <c r="T16" s="108"/>
      <c r="U16" s="108"/>
      <c r="V16" s="44"/>
      <c r="W16" s="108"/>
      <c r="X16" s="108"/>
      <c r="Y16" s="108"/>
      <c r="Z16" s="108"/>
      <c r="AA16" s="108"/>
      <c r="AB16" s="108"/>
      <c r="AC16" s="108"/>
    </row>
    <row r="17" spans="2:29" x14ac:dyDescent="0.25">
      <c r="C17" s="44"/>
      <c r="D17" s="44"/>
      <c r="E17" s="44"/>
      <c r="F17" s="44"/>
      <c r="H17" s="108"/>
      <c r="I17" s="108"/>
      <c r="J17" s="108"/>
      <c r="K17" s="108"/>
      <c r="L17" s="44"/>
      <c r="M17" s="108"/>
      <c r="N17" s="108"/>
      <c r="O17" s="108"/>
      <c r="P17" s="108"/>
      <c r="Q17" s="44"/>
      <c r="R17" s="108"/>
      <c r="S17" s="108"/>
      <c r="T17" s="108"/>
      <c r="U17" s="108"/>
      <c r="V17" s="44"/>
      <c r="W17" s="108"/>
      <c r="X17" s="108"/>
      <c r="Y17" s="108"/>
      <c r="Z17" s="108"/>
      <c r="AA17" s="108"/>
      <c r="AB17" s="108"/>
      <c r="AC17" s="108"/>
    </row>
    <row r="18" spans="2:29" x14ac:dyDescent="0.25">
      <c r="C18" s="44"/>
      <c r="D18" s="44"/>
      <c r="E18" s="44"/>
      <c r="F18" s="44"/>
      <c r="H18" s="108"/>
      <c r="I18" s="108"/>
      <c r="J18" s="108"/>
      <c r="K18" s="108"/>
      <c r="L18" s="44"/>
      <c r="M18" s="108"/>
      <c r="N18" s="108"/>
      <c r="O18" s="108"/>
      <c r="P18" s="108"/>
      <c r="Q18" s="44"/>
      <c r="R18" s="108"/>
      <c r="S18" s="108"/>
      <c r="T18" s="108"/>
      <c r="U18" s="108"/>
      <c r="V18" s="44"/>
      <c r="W18" s="108"/>
      <c r="X18" s="108"/>
      <c r="Y18" s="108"/>
      <c r="Z18" s="108"/>
      <c r="AA18" s="108"/>
      <c r="AB18" s="108"/>
      <c r="AC18" s="108"/>
    </row>
    <row r="19" spans="2:29" x14ac:dyDescent="0.25">
      <c r="C19" s="44"/>
      <c r="D19" s="44"/>
      <c r="E19" s="44"/>
      <c r="F19" s="44"/>
      <c r="H19" s="108"/>
      <c r="I19" s="108"/>
      <c r="J19" s="108"/>
      <c r="K19" s="108"/>
      <c r="L19" s="44"/>
      <c r="M19" s="108"/>
      <c r="N19" s="108"/>
      <c r="O19" s="108"/>
      <c r="P19" s="108"/>
      <c r="Q19" s="44"/>
      <c r="R19" s="108"/>
      <c r="S19" s="108"/>
      <c r="T19" s="108"/>
      <c r="U19" s="108"/>
      <c r="V19" s="44"/>
      <c r="W19" s="108"/>
      <c r="X19" s="108"/>
      <c r="Y19" s="108"/>
      <c r="Z19" s="108"/>
      <c r="AA19" s="108"/>
      <c r="AB19" s="108"/>
      <c r="AC19" s="108"/>
    </row>
    <row r="20" spans="2:29" x14ac:dyDescent="0.25">
      <c r="C20" s="44"/>
      <c r="D20" s="44"/>
      <c r="E20" s="44"/>
      <c r="F20" s="44"/>
      <c r="H20" s="108"/>
      <c r="I20" s="108"/>
      <c r="J20" s="108"/>
      <c r="K20" s="108"/>
      <c r="L20" s="44"/>
      <c r="M20" s="108"/>
      <c r="N20" s="108"/>
      <c r="O20" s="108"/>
      <c r="P20" s="108"/>
      <c r="Q20" s="44"/>
      <c r="R20" s="108"/>
      <c r="S20" s="108"/>
      <c r="T20" s="108"/>
      <c r="U20" s="108"/>
      <c r="V20" s="44"/>
      <c r="W20" s="108"/>
      <c r="X20" s="108"/>
      <c r="Y20" s="108"/>
      <c r="Z20" s="108"/>
      <c r="AA20" s="108"/>
      <c r="AB20" s="108"/>
      <c r="AC20" s="108"/>
    </row>
    <row r="21" spans="2:29" x14ac:dyDescent="0.25">
      <c r="C21" s="44"/>
      <c r="D21" s="44"/>
      <c r="E21" s="44"/>
      <c r="F21" s="44"/>
      <c r="H21" s="108"/>
      <c r="I21" s="108"/>
      <c r="J21" s="108"/>
      <c r="K21" s="108"/>
      <c r="L21" s="44"/>
      <c r="M21" s="108"/>
      <c r="N21" s="108"/>
      <c r="O21" s="108"/>
      <c r="P21" s="108"/>
      <c r="Q21" s="44"/>
      <c r="R21" s="108"/>
      <c r="S21" s="108"/>
      <c r="T21" s="108"/>
      <c r="U21" s="108"/>
      <c r="V21" s="44"/>
      <c r="W21" s="108"/>
      <c r="X21" s="108"/>
      <c r="Y21" s="108"/>
      <c r="Z21" s="108"/>
      <c r="AA21" s="108"/>
      <c r="AB21" s="108"/>
      <c r="AC21" s="108"/>
    </row>
    <row r="22" spans="2:29" x14ac:dyDescent="0.25">
      <c r="C22" s="44"/>
      <c r="D22" s="44"/>
      <c r="E22" s="44"/>
      <c r="F22" s="44"/>
      <c r="H22" s="108"/>
      <c r="I22" s="108"/>
      <c r="J22" s="108"/>
      <c r="K22" s="108"/>
      <c r="L22" s="44"/>
      <c r="M22" s="108"/>
      <c r="N22" s="108"/>
      <c r="O22" s="108"/>
      <c r="P22" s="108"/>
      <c r="Q22" s="44"/>
      <c r="R22" s="108"/>
      <c r="S22" s="108"/>
      <c r="T22" s="108"/>
      <c r="U22" s="108"/>
      <c r="V22" s="44"/>
      <c r="W22" s="108"/>
      <c r="X22" s="108"/>
      <c r="Y22" s="108"/>
      <c r="Z22" s="108"/>
      <c r="AA22" s="108"/>
      <c r="AB22" s="108"/>
      <c r="AC22" s="108"/>
    </row>
    <row r="23" spans="2:29" x14ac:dyDescent="0.25">
      <c r="C23" s="44"/>
      <c r="D23" s="44"/>
      <c r="E23" s="44"/>
      <c r="F23" s="44"/>
      <c r="H23" s="108"/>
      <c r="I23" s="108"/>
      <c r="J23" s="108"/>
      <c r="K23" s="108"/>
      <c r="L23" s="44"/>
      <c r="M23" s="108"/>
      <c r="N23" s="108"/>
      <c r="O23" s="108"/>
      <c r="P23" s="108"/>
      <c r="Q23" s="44"/>
      <c r="R23" s="108"/>
      <c r="S23" s="108"/>
      <c r="T23" s="108"/>
      <c r="U23" s="108"/>
      <c r="V23" s="44"/>
      <c r="W23" s="108"/>
      <c r="X23" s="108"/>
      <c r="Y23" s="108"/>
      <c r="Z23" s="108"/>
      <c r="AA23" s="108"/>
      <c r="AB23" s="108"/>
      <c r="AC23" s="108"/>
    </row>
    <row r="24" spans="2:29" x14ac:dyDescent="0.25">
      <c r="C24" s="44"/>
      <c r="D24" s="44"/>
      <c r="E24" s="44"/>
      <c r="F24" s="44"/>
      <c r="H24" s="108"/>
      <c r="I24" s="108"/>
      <c r="J24" s="108"/>
      <c r="K24" s="108"/>
      <c r="L24" s="44"/>
      <c r="M24" s="108"/>
      <c r="N24" s="108"/>
      <c r="O24" s="108"/>
      <c r="P24" s="108"/>
      <c r="Q24" s="44"/>
      <c r="R24" s="108"/>
      <c r="S24" s="108"/>
      <c r="T24" s="108"/>
      <c r="U24" s="108"/>
      <c r="V24" s="44"/>
      <c r="W24" s="108"/>
      <c r="X24" s="108"/>
      <c r="Y24" s="108"/>
      <c r="Z24" s="108"/>
      <c r="AA24" s="108"/>
      <c r="AB24" s="108"/>
      <c r="AC24" s="108"/>
    </row>
    <row r="25" spans="2:29" x14ac:dyDescent="0.25">
      <c r="C25" s="44"/>
      <c r="D25" s="44"/>
      <c r="E25" s="44"/>
      <c r="F25" s="44"/>
      <c r="H25" s="108"/>
      <c r="I25" s="108"/>
      <c r="J25" s="108"/>
      <c r="K25" s="108"/>
      <c r="L25" s="44"/>
      <c r="M25" s="108"/>
      <c r="N25" s="108"/>
      <c r="O25" s="108"/>
      <c r="P25" s="108"/>
      <c r="Q25" s="44"/>
      <c r="R25" s="108"/>
      <c r="S25" s="108"/>
      <c r="T25" s="108"/>
      <c r="U25" s="108"/>
      <c r="V25" s="44"/>
      <c r="W25" s="108"/>
      <c r="X25" s="108"/>
      <c r="Y25" s="108"/>
      <c r="Z25" s="108"/>
      <c r="AA25" s="108"/>
      <c r="AB25" s="108"/>
      <c r="AC25" s="108"/>
    </row>
    <row r="26" spans="2:29" ht="15.75" customHeight="1" thickBot="1" x14ac:dyDescent="0.3">
      <c r="B26" s="69"/>
      <c r="C26" s="70"/>
      <c r="D26" s="55"/>
      <c r="E26" s="55"/>
      <c r="F26" s="55"/>
      <c r="H26" s="111"/>
      <c r="I26" s="111"/>
      <c r="J26" s="111"/>
      <c r="K26" s="111"/>
      <c r="M26" s="111"/>
      <c r="N26" s="111"/>
      <c r="O26" s="111"/>
      <c r="P26" s="111"/>
      <c r="R26" s="111"/>
      <c r="S26" s="111"/>
      <c r="T26" s="111"/>
      <c r="U26" s="111"/>
      <c r="W26" s="111"/>
      <c r="X26" s="111"/>
      <c r="Y26" s="111"/>
      <c r="Z26" s="111"/>
      <c r="AA26" s="111"/>
      <c r="AB26" s="111"/>
      <c r="AC26" s="111"/>
    </row>
    <row r="27" spans="2:29" ht="15.75" customHeight="1" thickBot="1" x14ac:dyDescent="0.3">
      <c r="B27" s="62" t="s">
        <v>25</v>
      </c>
      <c r="C27" s="63">
        <f>SUM(C7:C26)</f>
        <v>20458</v>
      </c>
      <c r="D27" s="63">
        <f>SUM(D7:D26)</f>
        <v>1600</v>
      </c>
      <c r="E27" s="63">
        <f>SUM(E7:E26)</f>
        <v>2936</v>
      </c>
      <c r="F27" s="63">
        <f>SUM(F7:F26)</f>
        <v>6340</v>
      </c>
      <c r="H27" s="63">
        <f>SUM(H7:H26)</f>
        <v>5104.0591850000001</v>
      </c>
      <c r="I27" s="63">
        <f>SUM(I7:I26)</f>
        <v>575.34129400000006</v>
      </c>
      <c r="J27" s="63">
        <f>SUM(J7:J26)</f>
        <v>1020.0105469999999</v>
      </c>
      <c r="K27" s="63">
        <f>SUM(K7:K26)</f>
        <v>1851.2562970000001</v>
      </c>
      <c r="M27" s="63">
        <f>SUM(M7:M26)</f>
        <v>3739.3480175</v>
      </c>
      <c r="N27" s="63">
        <f>SUM(N7:N26)</f>
        <v>444.30648900000006</v>
      </c>
      <c r="O27" s="63">
        <f>SUM(O7:O26)</f>
        <v>805.80456600000002</v>
      </c>
      <c r="P27" s="63">
        <f>SUM(P7:P26)</f>
        <v>1358.439198</v>
      </c>
      <c r="R27" s="63">
        <f>SUM(R7:R26)</f>
        <v>8843.4072024999987</v>
      </c>
      <c r="S27" s="63">
        <f>SUM(S7:S26)</f>
        <v>1019.6477829999999</v>
      </c>
      <c r="T27" s="63">
        <f>SUM(T7:T26)</f>
        <v>1825.8151130000001</v>
      </c>
      <c r="U27" s="63">
        <f>SUM(U7:U26)</f>
        <v>3209.6954949999999</v>
      </c>
      <c r="W27" s="63">
        <f t="shared" ref="W27:AC27" si="0">SUM(W7:W26)</f>
        <v>1452.4521045000001</v>
      </c>
      <c r="X27" s="63">
        <f t="shared" si="0"/>
        <v>123.65129850000001</v>
      </c>
      <c r="Y27" s="63">
        <f t="shared" si="0"/>
        <v>114.394998</v>
      </c>
      <c r="Z27" s="63">
        <f t="shared" si="0"/>
        <v>480.36621300000002</v>
      </c>
      <c r="AA27" s="63">
        <f t="shared" si="0"/>
        <v>720.30767449999996</v>
      </c>
      <c r="AB27" s="63">
        <f t="shared" si="0"/>
        <v>237.49950899999996</v>
      </c>
      <c r="AC27" s="63">
        <f t="shared" si="0"/>
        <v>49.406567000000003</v>
      </c>
    </row>
  </sheetData>
  <mergeCells count="12">
    <mergeCell ref="M5:P5"/>
    <mergeCell ref="H5:K5"/>
    <mergeCell ref="C5:F5"/>
    <mergeCell ref="R5:U5"/>
    <mergeCell ref="Z5:Z6"/>
    <mergeCell ref="AB5:AB6"/>
    <mergeCell ref="AC5:AC6"/>
    <mergeCell ref="W4:AC4"/>
    <mergeCell ref="W3:AC3"/>
    <mergeCell ref="W5:W6"/>
    <mergeCell ref="X5:X6"/>
    <mergeCell ref="AA5:AA6"/>
  </mergeCells>
  <pageMargins left="0.7" right="0.7" top="0.75" bottom="0.75" header="0.3" footer="0.3"/>
  <pageSetup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sheetPr>
  <dimension ref="B1:AA27"/>
  <sheetViews>
    <sheetView zoomScaleNormal="100" workbookViewId="0"/>
  </sheetViews>
  <sheetFormatPr defaultRowHeight="15" x14ac:dyDescent="0.25"/>
  <cols>
    <col min="1" max="1" width="2.7109375" customWidth="1"/>
    <col min="2" max="2" width="14.7109375" customWidth="1"/>
    <col min="4" max="4" width="1.85546875" customWidth="1"/>
    <col min="5" max="5" width="16.42578125" customWidth="1"/>
    <col min="6" max="6" width="1.5703125" customWidth="1"/>
    <col min="7" max="7" width="14.42578125" customWidth="1"/>
    <col min="8" max="8" width="3" customWidth="1"/>
    <col min="12" max="12" width="3" customWidth="1"/>
    <col min="16" max="16" width="3" customWidth="1"/>
    <col min="20" max="20" width="2.28515625" customWidth="1"/>
    <col min="24" max="24" width="2.7109375" customWidth="1"/>
  </cols>
  <sheetData>
    <row r="1" spans="2:27" x14ac:dyDescent="0.25">
      <c r="B1" s="75" t="s">
        <v>151</v>
      </c>
    </row>
    <row r="3" spans="2:27" ht="15.75" customHeight="1" thickBot="1" x14ac:dyDescent="0.3">
      <c r="B3" s="34"/>
      <c r="C3" s="34"/>
      <c r="D3" s="34"/>
      <c r="E3" s="34"/>
      <c r="F3" s="34"/>
      <c r="G3" s="34"/>
      <c r="M3" s="34"/>
      <c r="N3" s="34"/>
      <c r="O3" s="34"/>
      <c r="Q3" s="34"/>
      <c r="R3" s="34"/>
      <c r="S3" s="34"/>
    </row>
    <row r="4" spans="2:27" ht="32.25" customHeight="1" x14ac:dyDescent="0.25">
      <c r="C4" s="183" t="s">
        <v>48</v>
      </c>
      <c r="D4" s="137"/>
      <c r="E4" s="137"/>
      <c r="F4" s="137"/>
      <c r="G4" s="137"/>
      <c r="M4" s="150" t="s">
        <v>163</v>
      </c>
      <c r="N4" s="148"/>
      <c r="O4" s="148"/>
      <c r="Q4" s="182" t="s">
        <v>164</v>
      </c>
      <c r="R4" s="148"/>
      <c r="S4" s="148"/>
      <c r="U4" s="180" t="s">
        <v>189</v>
      </c>
      <c r="V4" s="148"/>
      <c r="W4" s="148"/>
    </row>
    <row r="5" spans="2:27" ht="68.25" customHeight="1" thickBot="1" x14ac:dyDescent="0.3">
      <c r="B5" s="56"/>
      <c r="C5" s="142" t="s">
        <v>50</v>
      </c>
      <c r="D5" s="5"/>
      <c r="E5" s="142" t="s">
        <v>165</v>
      </c>
      <c r="F5" s="5"/>
      <c r="G5" s="153" t="s">
        <v>166</v>
      </c>
      <c r="H5" s="107"/>
      <c r="I5" s="158" t="s">
        <v>167</v>
      </c>
      <c r="J5" s="140"/>
      <c r="K5" s="140"/>
      <c r="L5" s="107"/>
      <c r="M5" s="151" t="s">
        <v>54</v>
      </c>
      <c r="N5" s="140"/>
      <c r="O5" s="140"/>
      <c r="Q5" s="156" t="s">
        <v>168</v>
      </c>
      <c r="R5" s="140"/>
      <c r="S5" s="140"/>
      <c r="U5" s="181" t="s">
        <v>190</v>
      </c>
      <c r="V5" s="140"/>
      <c r="W5" s="140"/>
      <c r="Y5" s="156" t="s">
        <v>197</v>
      </c>
      <c r="Z5" s="140"/>
      <c r="AA5" s="140"/>
    </row>
    <row r="6" spans="2:27" ht="15.75" customHeight="1" thickBot="1" x14ac:dyDescent="0.3">
      <c r="B6" s="53" t="s">
        <v>14</v>
      </c>
      <c r="C6" s="140"/>
      <c r="D6" s="47"/>
      <c r="E6" s="140"/>
      <c r="F6" s="47"/>
      <c r="G6" s="154"/>
      <c r="H6" s="106"/>
      <c r="I6" s="47" t="s">
        <v>66</v>
      </c>
      <c r="J6" s="47" t="s">
        <v>67</v>
      </c>
      <c r="K6" s="47" t="s">
        <v>68</v>
      </c>
      <c r="L6" s="106"/>
      <c r="M6" s="47" t="s">
        <v>66</v>
      </c>
      <c r="N6" s="47" t="s">
        <v>67</v>
      </c>
      <c r="O6" s="47" t="s">
        <v>68</v>
      </c>
      <c r="Q6" s="47" t="s">
        <v>66</v>
      </c>
      <c r="R6" s="47" t="s">
        <v>67</v>
      </c>
      <c r="S6" s="47" t="s">
        <v>68</v>
      </c>
      <c r="U6" s="47" t="s">
        <v>66</v>
      </c>
      <c r="V6" s="47" t="s">
        <v>67</v>
      </c>
      <c r="W6" s="47" t="s">
        <v>68</v>
      </c>
      <c r="Y6" s="47" t="s">
        <v>66</v>
      </c>
      <c r="Z6" s="47" t="s">
        <v>67</v>
      </c>
      <c r="AA6" s="47" t="s">
        <v>68</v>
      </c>
    </row>
    <row r="7" spans="2:27" x14ac:dyDescent="0.25">
      <c r="B7" s="67" t="s">
        <v>18</v>
      </c>
      <c r="C7" s="68">
        <v>1509</v>
      </c>
      <c r="E7" s="108">
        <v>254.8380755</v>
      </c>
      <c r="F7" s="44"/>
      <c r="G7" s="108">
        <v>120.9786983763028</v>
      </c>
      <c r="H7" s="44"/>
      <c r="I7" s="109">
        <v>4.3538294999999998</v>
      </c>
      <c r="J7" s="109">
        <v>39.440229000000002</v>
      </c>
      <c r="K7" s="109">
        <v>158.563185</v>
      </c>
      <c r="L7" s="44"/>
      <c r="M7" s="108">
        <v>117.6541946647224</v>
      </c>
      <c r="N7" s="108">
        <v>96.388971931866479</v>
      </c>
      <c r="O7" s="108">
        <v>37.853204732456298</v>
      </c>
      <c r="P7" s="109"/>
      <c r="Q7" s="108">
        <f t="shared" ref="Q7:Q13" si="0">IF(I7+M7&gt;0, I7+M7, "NaN")</f>
        <v>122.0080241647224</v>
      </c>
      <c r="R7" s="108">
        <f t="shared" ref="R7:R13" si="1">IF(J7+N7&gt;0, J7+N7, "NaN")</f>
        <v>135.82920093186647</v>
      </c>
      <c r="S7" s="108">
        <f t="shared" ref="S7:S13" si="2">IF(K7+O7&gt;0, K7+O7, "NaN")</f>
        <v>196.41638973245631</v>
      </c>
      <c r="U7" s="109">
        <v>1.1730995475138559</v>
      </c>
      <c r="V7" s="109">
        <v>16.942631890388821</v>
      </c>
      <c r="W7" s="109">
        <v>75.862509883449619</v>
      </c>
      <c r="Y7" s="108">
        <f>'Table3-4'!AQ7+'Content Loss'!Q7</f>
        <v>275.10754216472242</v>
      </c>
      <c r="Z7" s="108">
        <f>'Table3-4'!AR7+'Content Loss'!R7</f>
        <v>316.07693193186645</v>
      </c>
      <c r="AA7" s="108">
        <f>'Table3-4'!AS7+'Content Loss'!S7</f>
        <v>466.2796177324563</v>
      </c>
    </row>
    <row r="8" spans="2:27" x14ac:dyDescent="0.25">
      <c r="B8" s="67" t="s">
        <v>19</v>
      </c>
      <c r="C8" s="68">
        <v>5</v>
      </c>
      <c r="E8" s="108">
        <v>0.65025599999999995</v>
      </c>
      <c r="F8" s="44"/>
      <c r="G8" s="108">
        <v>0.173160247924</v>
      </c>
      <c r="H8" s="44"/>
      <c r="I8" s="109">
        <v>4.8939000000000003E-2</v>
      </c>
      <c r="J8" s="109">
        <v>0.12324</v>
      </c>
      <c r="K8" s="109">
        <v>0.279389</v>
      </c>
      <c r="L8" s="44"/>
      <c r="M8" s="108">
        <v>0.12993345025235409</v>
      </c>
      <c r="N8" s="108">
        <v>0.12993345025235409</v>
      </c>
      <c r="O8" s="108">
        <v>8.0204200118780031E-2</v>
      </c>
      <c r="P8" s="109"/>
      <c r="Q8" s="108">
        <f t="shared" si="0"/>
        <v>0.1788724502523541</v>
      </c>
      <c r="R8" s="108">
        <f t="shared" si="1"/>
        <v>0.2531734502523541</v>
      </c>
      <c r="S8" s="108">
        <f t="shared" si="2"/>
        <v>0.35959320011878004</v>
      </c>
      <c r="U8" s="109">
        <v>5.7122023283541273E-3</v>
      </c>
      <c r="V8" s="109">
        <v>9.4048110909610988E-2</v>
      </c>
      <c r="W8" s="109">
        <v>0.18643295219478009</v>
      </c>
      <c r="Y8" s="108">
        <f>'Table3-4'!AQ8+'Content Loss'!Q8</f>
        <v>0.35774445025235413</v>
      </c>
      <c r="Z8" s="108">
        <f>'Table3-4'!AR8+'Content Loss'!R8</f>
        <v>0.52038145025235405</v>
      </c>
      <c r="AA8" s="108">
        <f>'Table3-4'!AS8+'Content Loss'!S8</f>
        <v>0.71918620011878009</v>
      </c>
    </row>
    <row r="9" spans="2:27" x14ac:dyDescent="0.25">
      <c r="B9" s="67" t="s">
        <v>20</v>
      </c>
      <c r="C9" s="68">
        <v>383</v>
      </c>
      <c r="E9" s="108">
        <v>50.168799</v>
      </c>
      <c r="F9" s="44"/>
      <c r="G9" s="108">
        <v>24.44217705077158</v>
      </c>
      <c r="H9" s="44"/>
      <c r="I9" s="109">
        <v>2.352455</v>
      </c>
      <c r="J9" s="109">
        <v>12.1485375</v>
      </c>
      <c r="K9" s="109">
        <v>41.259877500000002</v>
      </c>
      <c r="L9" s="44"/>
      <c r="M9" s="108">
        <v>23.628735072029329</v>
      </c>
      <c r="N9" s="108">
        <v>17.850889278586521</v>
      </c>
      <c r="O9" s="108">
        <v>3.1787555918498258</v>
      </c>
      <c r="P9" s="109"/>
      <c r="Q9" s="108">
        <f t="shared" si="0"/>
        <v>25.981190072029328</v>
      </c>
      <c r="R9" s="108">
        <f t="shared" si="1"/>
        <v>29.999426778586521</v>
      </c>
      <c r="S9" s="108">
        <f t="shared" si="2"/>
        <v>44.43863309184983</v>
      </c>
      <c r="U9" s="109">
        <v>1.5390130212577511</v>
      </c>
      <c r="V9" s="109">
        <v>5.5673291467921384</v>
      </c>
      <c r="W9" s="109">
        <v>20.162559857397799</v>
      </c>
      <c r="Y9" s="108">
        <f>'Table3-4'!AQ9+'Content Loss'!Q9</f>
        <v>63.055933072029326</v>
      </c>
      <c r="Z9" s="108">
        <f>'Table3-4'!AR9+'Content Loss'!R9</f>
        <v>72.228967778586522</v>
      </c>
      <c r="AA9" s="108">
        <f>'Table3-4'!AS9+'Content Loss'!S9</f>
        <v>110.30263009184984</v>
      </c>
    </row>
    <row r="10" spans="2:27" x14ac:dyDescent="0.25">
      <c r="B10" s="67" t="s">
        <v>21</v>
      </c>
      <c r="C10" s="68">
        <v>2526</v>
      </c>
      <c r="E10" s="108">
        <v>629.17827499999999</v>
      </c>
      <c r="F10" s="44"/>
      <c r="G10" s="108">
        <v>386.72406233839672</v>
      </c>
      <c r="H10" s="44"/>
      <c r="I10" s="109">
        <v>250.98084750000001</v>
      </c>
      <c r="J10" s="109">
        <v>383.47844950000001</v>
      </c>
      <c r="K10" s="109">
        <v>527.60842100000002</v>
      </c>
      <c r="L10" s="44"/>
      <c r="M10" s="108">
        <v>195.11829316055019</v>
      </c>
      <c r="N10" s="108">
        <v>97.081385447350982</v>
      </c>
      <c r="O10" s="108">
        <v>34.468262990384012</v>
      </c>
      <c r="P10" s="109"/>
      <c r="Q10" s="108">
        <f t="shared" si="0"/>
        <v>446.09914066055023</v>
      </c>
      <c r="R10" s="108">
        <f t="shared" si="1"/>
        <v>480.55983494735096</v>
      </c>
      <c r="S10" s="108">
        <f t="shared" si="2"/>
        <v>562.07668399038403</v>
      </c>
      <c r="U10" s="109">
        <v>60.482590962368739</v>
      </c>
      <c r="V10" s="109">
        <v>95.388161301676305</v>
      </c>
      <c r="W10" s="109">
        <v>177.12849943152651</v>
      </c>
      <c r="Y10" s="108">
        <f>'Table3-4'!AQ10+'Content Loss'!Q10</f>
        <v>1015.4883936605503</v>
      </c>
      <c r="Z10" s="108">
        <f>'Table3-4'!AR10+'Content Loss'!R10</f>
        <v>1101.6725119473508</v>
      </c>
      <c r="AA10" s="108">
        <f>'Table3-4'!AS10+'Content Loss'!S10</f>
        <v>1284.2417419903841</v>
      </c>
    </row>
    <row r="11" spans="2:27" x14ac:dyDescent="0.25">
      <c r="B11" s="67" t="s">
        <v>22</v>
      </c>
      <c r="C11" s="68">
        <v>4434</v>
      </c>
      <c r="E11" s="108">
        <v>1120.3976335</v>
      </c>
      <c r="F11" s="44"/>
      <c r="G11" s="108">
        <v>923.48811226018881</v>
      </c>
      <c r="H11" s="44"/>
      <c r="I11" s="109">
        <v>7.8618839999999999</v>
      </c>
      <c r="J11" s="109">
        <v>12.4139055</v>
      </c>
      <c r="K11" s="109">
        <v>68.029858000000004</v>
      </c>
      <c r="L11" s="44"/>
      <c r="M11" s="108">
        <v>917.69359535251715</v>
      </c>
      <c r="N11" s="108">
        <v>915.67611791107197</v>
      </c>
      <c r="O11" s="108">
        <v>868.85314115244955</v>
      </c>
      <c r="P11" s="109"/>
      <c r="Q11" s="108">
        <f t="shared" si="0"/>
        <v>925.55547935251718</v>
      </c>
      <c r="R11" s="108">
        <f t="shared" si="1"/>
        <v>928.09002341107202</v>
      </c>
      <c r="S11" s="108">
        <f t="shared" si="2"/>
        <v>936.88299915244954</v>
      </c>
      <c r="U11" s="109">
        <v>2.11244475815234</v>
      </c>
      <c r="V11" s="109">
        <v>4.8907492593898212</v>
      </c>
      <c r="W11" s="109">
        <v>17.034553050629899</v>
      </c>
      <c r="Y11" s="108">
        <f>'Table3-4'!AQ11+'Content Loss'!Q11</f>
        <v>2077.8227263525173</v>
      </c>
      <c r="Z11" s="108">
        <f>'Table3-4'!AR11+'Content Loss'!R11</f>
        <v>2085.8321504110718</v>
      </c>
      <c r="AA11" s="108">
        <f>'Table3-4'!AS11+'Content Loss'!S11</f>
        <v>2118.0979111524498</v>
      </c>
    </row>
    <row r="12" spans="2:27" x14ac:dyDescent="0.25">
      <c r="B12" s="67" t="s">
        <v>23</v>
      </c>
      <c r="C12" s="68">
        <v>3251</v>
      </c>
      <c r="E12" s="108">
        <v>469.71162850000002</v>
      </c>
      <c r="F12" s="44"/>
      <c r="G12" s="108">
        <v>355.93517127660562</v>
      </c>
      <c r="H12" s="44"/>
      <c r="I12" s="109">
        <v>46.271615500000003</v>
      </c>
      <c r="J12" s="109">
        <v>69.635744000000003</v>
      </c>
      <c r="K12" s="109">
        <v>159.29222050000001</v>
      </c>
      <c r="L12" s="44"/>
      <c r="M12" s="108">
        <v>316.58425438815249</v>
      </c>
      <c r="N12" s="108">
        <v>301.08259279289598</v>
      </c>
      <c r="O12" s="108">
        <v>227.57301453563031</v>
      </c>
      <c r="P12" s="109"/>
      <c r="Q12" s="108">
        <f t="shared" si="0"/>
        <v>362.85586988815248</v>
      </c>
      <c r="R12" s="108">
        <f t="shared" si="1"/>
        <v>370.71833679289597</v>
      </c>
      <c r="S12" s="108">
        <f t="shared" si="2"/>
        <v>386.86523503563035</v>
      </c>
      <c r="U12" s="109">
        <v>7.0553883634319376</v>
      </c>
      <c r="V12" s="109">
        <v>15.012138209568141</v>
      </c>
      <c r="W12" s="109">
        <v>34.021612584770111</v>
      </c>
      <c r="Y12" s="108">
        <f>'Table3-4'!AQ12+'Content Loss'!Q12</f>
        <v>869.15131688815245</v>
      </c>
      <c r="Z12" s="108">
        <f>'Table3-4'!AR12+'Content Loss'!R12</f>
        <v>891.30964179289595</v>
      </c>
      <c r="AA12" s="108">
        <f>'Table3-4'!AS12+'Content Loss'!S12</f>
        <v>939.6362360356303</v>
      </c>
    </row>
    <row r="13" spans="2:27" x14ac:dyDescent="0.25">
      <c r="B13" s="67" t="s">
        <v>24</v>
      </c>
      <c r="C13" s="68">
        <v>8350</v>
      </c>
      <c r="E13" s="108">
        <v>1214.40335</v>
      </c>
      <c r="F13" s="44"/>
      <c r="G13" s="108">
        <v>649.91171303485976</v>
      </c>
      <c r="H13" s="44"/>
      <c r="I13" s="109">
        <v>94.372296000000006</v>
      </c>
      <c r="J13" s="109">
        <v>175.05418349999999</v>
      </c>
      <c r="K13" s="109">
        <v>313.98197049999999</v>
      </c>
      <c r="L13" s="44"/>
      <c r="M13" s="108">
        <v>579.89558119644028</v>
      </c>
      <c r="N13" s="108">
        <v>526.15869426446841</v>
      </c>
      <c r="O13" s="108">
        <v>447.27477139466441</v>
      </c>
      <c r="P13" s="109"/>
      <c r="Q13" s="108">
        <f t="shared" si="0"/>
        <v>674.26787719644028</v>
      </c>
      <c r="R13" s="108">
        <f t="shared" si="1"/>
        <v>701.21287776446843</v>
      </c>
      <c r="S13" s="108">
        <f t="shared" si="2"/>
        <v>761.2567418946644</v>
      </c>
      <c r="U13" s="109">
        <v>27.014124510552239</v>
      </c>
      <c r="V13" s="109">
        <v>52.836328092153593</v>
      </c>
      <c r="W13" s="109">
        <v>115.9365637696836</v>
      </c>
      <c r="Y13" s="108">
        <f>'Table3-4'!AQ13+'Content Loss'!Q13</f>
        <v>1576.9806651964402</v>
      </c>
      <c r="Z13" s="108">
        <f>'Table3-4'!AR13+'Content Loss'!R13</f>
        <v>1643.0780257644683</v>
      </c>
      <c r="AA13" s="108">
        <f>'Table3-4'!AS13+'Content Loss'!S13</f>
        <v>1801.0725448946644</v>
      </c>
    </row>
    <row r="14" spans="2:27" x14ac:dyDescent="0.25">
      <c r="B14" s="67"/>
      <c r="C14" s="68"/>
      <c r="E14" s="108"/>
      <c r="F14" s="44"/>
      <c r="G14" s="108"/>
      <c r="H14" s="44"/>
      <c r="I14" s="109"/>
      <c r="J14" s="109"/>
      <c r="K14" s="109"/>
      <c r="L14" s="44"/>
      <c r="M14" s="108"/>
      <c r="N14" s="108"/>
      <c r="O14" s="108"/>
      <c r="P14" s="109"/>
      <c r="Q14" s="108"/>
      <c r="R14" s="108"/>
      <c r="S14" s="108"/>
      <c r="U14" s="109"/>
      <c r="V14" s="109"/>
      <c r="W14" s="109"/>
      <c r="Y14" s="108"/>
      <c r="Z14" s="108"/>
      <c r="AA14" s="108"/>
    </row>
    <row r="15" spans="2:27" x14ac:dyDescent="0.25">
      <c r="C15" s="44"/>
      <c r="E15" s="108"/>
      <c r="F15" s="44"/>
      <c r="G15" s="108"/>
      <c r="H15" s="44"/>
      <c r="I15" s="109"/>
      <c r="J15" s="109"/>
      <c r="K15" s="109"/>
      <c r="L15" s="44"/>
      <c r="M15" s="108"/>
      <c r="N15" s="108"/>
      <c r="O15" s="108"/>
      <c r="P15" s="109"/>
      <c r="Q15" s="108"/>
      <c r="R15" s="108"/>
      <c r="S15" s="108"/>
      <c r="U15" s="109"/>
      <c r="V15" s="109"/>
      <c r="W15" s="109"/>
      <c r="Y15" s="108"/>
      <c r="Z15" s="108"/>
      <c r="AA15" s="108"/>
    </row>
    <row r="16" spans="2:27" x14ac:dyDescent="0.25">
      <c r="C16" s="44"/>
      <c r="E16" s="108"/>
      <c r="F16" s="44"/>
      <c r="G16" s="108"/>
      <c r="H16" s="44"/>
      <c r="I16" s="109"/>
      <c r="J16" s="109"/>
      <c r="K16" s="109"/>
      <c r="L16" s="44"/>
      <c r="M16" s="108"/>
      <c r="N16" s="108"/>
      <c r="O16" s="108"/>
      <c r="P16" s="109"/>
      <c r="Q16" s="108"/>
      <c r="R16" s="108"/>
      <c r="S16" s="108"/>
      <c r="U16" s="109"/>
      <c r="V16" s="109"/>
      <c r="W16" s="109"/>
      <c r="Y16" s="108"/>
      <c r="Z16" s="108"/>
      <c r="AA16" s="108"/>
    </row>
    <row r="17" spans="2:27" x14ac:dyDescent="0.25">
      <c r="C17" s="44"/>
      <c r="E17" s="108"/>
      <c r="F17" s="44"/>
      <c r="G17" s="108"/>
      <c r="H17" s="44"/>
      <c r="I17" s="109"/>
      <c r="J17" s="109"/>
      <c r="K17" s="109"/>
      <c r="L17" s="44"/>
      <c r="M17" s="108"/>
      <c r="N17" s="108"/>
      <c r="O17" s="108"/>
      <c r="P17" s="109"/>
      <c r="Q17" s="108"/>
      <c r="R17" s="108"/>
      <c r="S17" s="108"/>
      <c r="U17" s="109"/>
      <c r="V17" s="109"/>
      <c r="W17" s="109"/>
      <c r="Y17" s="108"/>
      <c r="Z17" s="108"/>
      <c r="AA17" s="108"/>
    </row>
    <row r="18" spans="2:27" x14ac:dyDescent="0.25">
      <c r="C18" s="44"/>
      <c r="E18" s="108"/>
      <c r="F18" s="44"/>
      <c r="G18" s="108"/>
      <c r="H18" s="44"/>
      <c r="I18" s="109"/>
      <c r="J18" s="109"/>
      <c r="K18" s="109"/>
      <c r="L18" s="44"/>
      <c r="M18" s="108"/>
      <c r="N18" s="108"/>
      <c r="O18" s="108"/>
      <c r="P18" s="109"/>
      <c r="Q18" s="108"/>
      <c r="R18" s="108"/>
      <c r="S18" s="108"/>
      <c r="U18" s="109"/>
      <c r="V18" s="109"/>
      <c r="W18" s="109"/>
      <c r="Y18" s="108"/>
      <c r="Z18" s="108"/>
      <c r="AA18" s="108"/>
    </row>
    <row r="19" spans="2:27" x14ac:dyDescent="0.25">
      <c r="C19" s="44"/>
      <c r="E19" s="108"/>
      <c r="F19" s="44"/>
      <c r="G19" s="108"/>
      <c r="H19" s="44"/>
      <c r="I19" s="109"/>
      <c r="J19" s="109"/>
      <c r="K19" s="109"/>
      <c r="L19" s="44"/>
      <c r="M19" s="108"/>
      <c r="N19" s="108"/>
      <c r="O19" s="108"/>
      <c r="P19" s="109"/>
      <c r="Q19" s="108"/>
      <c r="R19" s="108"/>
      <c r="S19" s="108"/>
      <c r="U19" s="109"/>
      <c r="V19" s="109"/>
      <c r="W19" s="109"/>
      <c r="Y19" s="108"/>
      <c r="Z19" s="108"/>
      <c r="AA19" s="108"/>
    </row>
    <row r="20" spans="2:27" x14ac:dyDescent="0.25">
      <c r="C20" s="44"/>
      <c r="E20" s="108"/>
      <c r="F20" s="44"/>
      <c r="G20" s="108"/>
      <c r="H20" s="44"/>
      <c r="I20" s="109"/>
      <c r="J20" s="109"/>
      <c r="K20" s="109"/>
      <c r="L20" s="44"/>
      <c r="M20" s="108"/>
      <c r="N20" s="108"/>
      <c r="O20" s="108"/>
      <c r="P20" s="109"/>
      <c r="Q20" s="108"/>
      <c r="R20" s="108"/>
      <c r="S20" s="108"/>
      <c r="U20" s="109"/>
      <c r="V20" s="109"/>
      <c r="W20" s="109"/>
      <c r="Y20" s="108"/>
      <c r="Z20" s="108"/>
      <c r="AA20" s="108"/>
    </row>
    <row r="21" spans="2:27" x14ac:dyDescent="0.25">
      <c r="C21" s="44"/>
      <c r="E21" s="108"/>
      <c r="F21" s="44"/>
      <c r="G21" s="108"/>
      <c r="H21" s="44"/>
      <c r="I21" s="109"/>
      <c r="J21" s="109"/>
      <c r="K21" s="109"/>
      <c r="L21" s="44"/>
      <c r="M21" s="108"/>
      <c r="N21" s="108"/>
      <c r="O21" s="108"/>
      <c r="P21" s="109"/>
      <c r="Q21" s="108"/>
      <c r="R21" s="108"/>
      <c r="S21" s="108"/>
      <c r="U21" s="109"/>
      <c r="V21" s="109"/>
      <c r="W21" s="109"/>
      <c r="Y21" s="108"/>
      <c r="Z21" s="108"/>
      <c r="AA21" s="108"/>
    </row>
    <row r="22" spans="2:27" x14ac:dyDescent="0.25">
      <c r="C22" s="44"/>
      <c r="E22" s="108"/>
      <c r="F22" s="44"/>
      <c r="G22" s="108"/>
      <c r="H22" s="44"/>
      <c r="I22" s="109"/>
      <c r="J22" s="109"/>
      <c r="K22" s="109"/>
      <c r="L22" s="44"/>
      <c r="M22" s="108"/>
      <c r="N22" s="108"/>
      <c r="O22" s="108"/>
      <c r="P22" s="109"/>
      <c r="Q22" s="108"/>
      <c r="R22" s="108"/>
      <c r="S22" s="108"/>
      <c r="U22" s="109"/>
      <c r="V22" s="109"/>
      <c r="W22" s="109"/>
      <c r="Y22" s="108"/>
      <c r="Z22" s="108"/>
      <c r="AA22" s="108"/>
    </row>
    <row r="23" spans="2:27" x14ac:dyDescent="0.25">
      <c r="C23" s="44"/>
      <c r="E23" s="108"/>
      <c r="F23" s="44"/>
      <c r="G23" s="108"/>
      <c r="H23" s="44"/>
      <c r="I23" s="109"/>
      <c r="J23" s="109"/>
      <c r="K23" s="109"/>
      <c r="L23" s="44"/>
      <c r="M23" s="108"/>
      <c r="N23" s="108"/>
      <c r="O23" s="108"/>
      <c r="P23" s="109"/>
      <c r="Q23" s="108"/>
      <c r="R23" s="108"/>
      <c r="S23" s="108"/>
      <c r="U23" s="109"/>
      <c r="V23" s="109"/>
      <c r="W23" s="109"/>
      <c r="Y23" s="108"/>
      <c r="Z23" s="108"/>
      <c r="AA23" s="108"/>
    </row>
    <row r="24" spans="2:27" x14ac:dyDescent="0.25">
      <c r="C24" s="44"/>
      <c r="E24" s="108"/>
      <c r="F24" s="44"/>
      <c r="G24" s="108"/>
      <c r="H24" s="44"/>
      <c r="I24" s="109"/>
      <c r="J24" s="109"/>
      <c r="K24" s="109"/>
      <c r="L24" s="44"/>
      <c r="M24" s="108"/>
      <c r="N24" s="108"/>
      <c r="O24" s="108"/>
      <c r="P24" s="109"/>
      <c r="Q24" s="108"/>
      <c r="R24" s="108"/>
      <c r="S24" s="108"/>
      <c r="U24" s="109"/>
      <c r="V24" s="109"/>
      <c r="W24" s="109"/>
      <c r="Y24" s="108"/>
      <c r="Z24" s="108"/>
      <c r="AA24" s="108"/>
    </row>
    <row r="25" spans="2:27" x14ac:dyDescent="0.25">
      <c r="C25" s="44"/>
      <c r="E25" s="108"/>
      <c r="F25" s="44"/>
      <c r="G25" s="108"/>
      <c r="H25" s="44"/>
      <c r="I25" s="109"/>
      <c r="J25" s="109"/>
      <c r="K25" s="109"/>
      <c r="L25" s="44"/>
      <c r="M25" s="108"/>
      <c r="N25" s="108"/>
      <c r="O25" s="108"/>
      <c r="P25" s="109"/>
      <c r="Q25" s="108"/>
      <c r="R25" s="108"/>
      <c r="S25" s="108"/>
      <c r="U25" s="109"/>
      <c r="V25" s="109"/>
      <c r="W25" s="109"/>
    </row>
    <row r="26" spans="2:27" ht="15.75" customHeight="1" thickBot="1" x14ac:dyDescent="0.3">
      <c r="B26" s="69"/>
      <c r="C26" s="70"/>
      <c r="E26" s="111"/>
      <c r="G26" s="111"/>
      <c r="H26" s="16"/>
      <c r="I26" s="110"/>
      <c r="J26" s="110"/>
      <c r="K26" s="109"/>
      <c r="L26" s="16"/>
      <c r="M26" s="112"/>
      <c r="N26" s="112"/>
      <c r="O26" s="112"/>
      <c r="P26" s="110"/>
      <c r="Q26" s="108"/>
      <c r="R26" s="108"/>
      <c r="S26" s="108"/>
      <c r="U26" s="110"/>
      <c r="V26" s="110"/>
      <c r="W26" s="109"/>
    </row>
    <row r="27" spans="2:27" ht="15.75" customHeight="1" thickBot="1" x14ac:dyDescent="0.3">
      <c r="B27" s="62" t="s">
        <v>25</v>
      </c>
      <c r="C27" s="63">
        <f>SUM(C7:C26)</f>
        <v>20458</v>
      </c>
      <c r="E27" s="63">
        <f>SUM(E7:E26)</f>
        <v>3739.3480175</v>
      </c>
      <c r="G27" s="63">
        <f>ROUNDUP(SUM(G7:G26),-1)</f>
        <v>2470</v>
      </c>
      <c r="H27" s="44"/>
      <c r="I27" s="63">
        <f>SUM(I7:I26)</f>
        <v>406.24186650000001</v>
      </c>
      <c r="J27" s="63">
        <f>SUM(J7:J26)</f>
        <v>692.29428900000005</v>
      </c>
      <c r="K27" s="63">
        <f>SUM(K7:K26)</f>
        <v>1269.0149215000001</v>
      </c>
      <c r="L27" s="44"/>
      <c r="M27" s="63">
        <f>SUM(M7:M26)</f>
        <v>2150.7045872846643</v>
      </c>
      <c r="N27" s="63">
        <f>SUM(N7:N26)</f>
        <v>1954.3685850764928</v>
      </c>
      <c r="O27" s="63">
        <f>SUM(O7:O26)</f>
        <v>1619.2813545975532</v>
      </c>
      <c r="P27" s="45"/>
      <c r="Q27" s="63">
        <f>SUM(Q7:Q26)</f>
        <v>2556.9464537846643</v>
      </c>
      <c r="R27" s="63">
        <f>SUM(R7:R26)</f>
        <v>2646.6628740764927</v>
      </c>
      <c r="S27" s="63">
        <f>SUM(S7:S26)</f>
        <v>2888.2962760975533</v>
      </c>
      <c r="U27" s="63">
        <f>ROUNDUP(SUM(U7:U26),-1)</f>
        <v>100</v>
      </c>
      <c r="V27" s="63">
        <f>ROUNDUP(SUM(V7:V26),-1)</f>
        <v>200</v>
      </c>
      <c r="W27" s="63">
        <f>ROUNDUP(SUM(W7:W26),-1)</f>
        <v>450</v>
      </c>
      <c r="Y27" s="63">
        <f>ROUNDUP(SUM(Y7:Y26),-1)</f>
        <v>5880</v>
      </c>
      <c r="Z27" s="63">
        <f>ROUNDUP(SUM(Z7:Z26),-1)</f>
        <v>6120</v>
      </c>
      <c r="AA27" s="63">
        <f>ROUNDUP(SUM(AA7:AA26),-1)</f>
        <v>6730</v>
      </c>
    </row>
  </sheetData>
  <mergeCells count="12">
    <mergeCell ref="Y5:AA5"/>
    <mergeCell ref="U4:W4"/>
    <mergeCell ref="U5:W5"/>
    <mergeCell ref="Q5:S5"/>
    <mergeCell ref="Q4:S4"/>
    <mergeCell ref="C5:C6"/>
    <mergeCell ref="G5:G6"/>
    <mergeCell ref="C4:G4"/>
    <mergeCell ref="E5:E6"/>
    <mergeCell ref="M4:O4"/>
    <mergeCell ref="I5:K5"/>
    <mergeCell ref="M5:O5"/>
  </mergeCells>
  <pageMargins left="0.7" right="0.7" top="0.75" bottom="0.75" header="0.3" footer="0.3"/>
  <pageSetup orientation="portrai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00"/>
  </sheetPr>
  <dimension ref="B1:I33"/>
  <sheetViews>
    <sheetView workbookViewId="0">
      <selection activeCell="B28" sqref="B28:I28"/>
    </sheetView>
  </sheetViews>
  <sheetFormatPr defaultRowHeight="15" x14ac:dyDescent="0.25"/>
  <cols>
    <col min="2" max="2" width="29.7109375" customWidth="1"/>
    <col min="4" max="8" width="10.5703125" customWidth="1"/>
  </cols>
  <sheetData>
    <row r="1" spans="2:9" x14ac:dyDescent="0.25">
      <c r="B1" s="73" t="s">
        <v>136</v>
      </c>
    </row>
    <row r="2" spans="2:9" ht="26.25" customHeight="1" x14ac:dyDescent="0.4">
      <c r="B2" s="82"/>
    </row>
    <row r="3" spans="2:9" ht="15.75" customHeight="1" thickBot="1" x14ac:dyDescent="0.3"/>
    <row r="4" spans="2:9" x14ac:dyDescent="0.25">
      <c r="B4" s="164" t="s">
        <v>169</v>
      </c>
      <c r="C4" s="165" t="s">
        <v>121</v>
      </c>
      <c r="D4" s="165" t="s">
        <v>137</v>
      </c>
      <c r="E4" s="165" t="s">
        <v>138</v>
      </c>
      <c r="F4" s="165" t="s">
        <v>139</v>
      </c>
      <c r="G4" s="165" t="s">
        <v>140</v>
      </c>
      <c r="H4" s="165" t="s">
        <v>141</v>
      </c>
      <c r="I4" s="165" t="s">
        <v>170</v>
      </c>
    </row>
    <row r="5" spans="2:9" x14ac:dyDescent="0.25">
      <c r="B5" s="148"/>
      <c r="C5" s="148"/>
      <c r="D5" s="148"/>
      <c r="E5" s="148"/>
      <c r="F5" s="148"/>
      <c r="G5" s="148"/>
      <c r="H5" s="148"/>
      <c r="I5" s="148"/>
    </row>
    <row r="6" spans="2:9" ht="15.75" customHeight="1" thickBot="1" x14ac:dyDescent="0.3">
      <c r="B6" s="154"/>
      <c r="C6" s="154"/>
      <c r="D6" s="154"/>
      <c r="E6" s="154"/>
      <c r="F6" s="154"/>
      <c r="G6" s="154"/>
      <c r="H6" s="154"/>
      <c r="I6" s="154"/>
    </row>
    <row r="7" spans="2:9" x14ac:dyDescent="0.25">
      <c r="B7" t="s">
        <v>171</v>
      </c>
      <c r="C7" s="44">
        <v>13337.373</v>
      </c>
      <c r="D7" s="44">
        <v>178.3724</v>
      </c>
      <c r="E7" s="44">
        <v>750.72180000000003</v>
      </c>
      <c r="F7" s="44">
        <v>2428.7275</v>
      </c>
      <c r="G7" s="44">
        <v>3579.7892999999999</v>
      </c>
      <c r="H7" s="44">
        <v>6399.7619999999997</v>
      </c>
      <c r="I7" s="44">
        <v>13159.000599999999</v>
      </c>
    </row>
    <row r="8" spans="2:9" x14ac:dyDescent="0.25">
      <c r="B8" t="s">
        <v>159</v>
      </c>
      <c r="C8" s="44">
        <v>960.84559999999999</v>
      </c>
      <c r="D8" s="44">
        <v>4.3460000000000001</v>
      </c>
      <c r="E8" s="44">
        <v>12.438800000000001</v>
      </c>
      <c r="F8" s="44">
        <v>49.536499999999997</v>
      </c>
      <c r="G8" s="44">
        <v>128.40700000000001</v>
      </c>
      <c r="H8" s="44">
        <v>766.1173</v>
      </c>
      <c r="I8" s="44">
        <v>956.49959999999999</v>
      </c>
    </row>
    <row r="9" spans="2:9" x14ac:dyDescent="0.25">
      <c r="B9" t="s">
        <v>172</v>
      </c>
      <c r="C9" s="44">
        <v>5888.8532999999998</v>
      </c>
      <c r="D9" s="44">
        <v>79.937399999999997</v>
      </c>
      <c r="E9" s="44">
        <v>281.39490000000001</v>
      </c>
      <c r="F9" s="44">
        <v>942.80970000000002</v>
      </c>
      <c r="G9" s="44">
        <v>1465.6416999999999</v>
      </c>
      <c r="H9" s="44">
        <v>3119.0695999999998</v>
      </c>
      <c r="I9" s="44">
        <v>5808.9159</v>
      </c>
    </row>
    <row r="10" spans="2:9" x14ac:dyDescent="0.25">
      <c r="B10" t="s">
        <v>173</v>
      </c>
      <c r="C10" s="44">
        <v>174.97239999999999</v>
      </c>
      <c r="D10" s="44">
        <v>0.36480000000000001</v>
      </c>
      <c r="E10" s="44">
        <v>1.7156</v>
      </c>
      <c r="F10" s="44">
        <v>5.4919000000000002</v>
      </c>
      <c r="G10" s="44">
        <v>17.506399999999999</v>
      </c>
      <c r="H10" s="44">
        <v>149.8937</v>
      </c>
      <c r="I10" s="44">
        <v>174.60759999999999</v>
      </c>
    </row>
    <row r="11" spans="2:9" x14ac:dyDescent="0.25">
      <c r="B11" t="s">
        <v>174</v>
      </c>
      <c r="C11" s="44">
        <v>64.989399999999989</v>
      </c>
      <c r="D11" s="44">
        <v>4.65E-2</v>
      </c>
      <c r="E11" s="44">
        <v>0.65620000000000001</v>
      </c>
      <c r="F11" s="44">
        <v>5.0255999999999998</v>
      </c>
      <c r="G11" s="44">
        <v>11.493399999999999</v>
      </c>
      <c r="H11" s="44">
        <v>47.767699999999998</v>
      </c>
      <c r="I11" s="44">
        <v>64.942899999999995</v>
      </c>
    </row>
    <row r="12" spans="2:9" x14ac:dyDescent="0.25">
      <c r="B12" t="s">
        <v>175</v>
      </c>
      <c r="C12" s="44">
        <v>26.995999999999999</v>
      </c>
      <c r="D12" s="44">
        <v>7.4099999999999999E-2</v>
      </c>
      <c r="E12" s="44">
        <v>0.56240000000000001</v>
      </c>
      <c r="F12" s="44">
        <v>1.9258999999999999</v>
      </c>
      <c r="G12" s="44">
        <v>1.8589</v>
      </c>
      <c r="H12" s="44">
        <v>22.5747</v>
      </c>
      <c r="I12" s="44">
        <v>26.921900000000001</v>
      </c>
    </row>
    <row r="13" spans="2:9" x14ac:dyDescent="0.25">
      <c r="C13" s="44"/>
      <c r="D13" s="44"/>
      <c r="E13" s="44"/>
      <c r="F13" s="44"/>
      <c r="G13" s="44"/>
      <c r="H13" s="44"/>
      <c r="I13" s="44"/>
    </row>
    <row r="14" spans="2:9" x14ac:dyDescent="0.25">
      <c r="C14" s="44"/>
      <c r="D14" s="44"/>
      <c r="E14" s="44"/>
      <c r="F14" s="44"/>
      <c r="G14" s="44"/>
      <c r="H14" s="44"/>
      <c r="I14" s="44"/>
    </row>
    <row r="15" spans="2:9" x14ac:dyDescent="0.25">
      <c r="C15" s="44"/>
      <c r="D15" s="44"/>
      <c r="E15" s="44"/>
      <c r="F15" s="44"/>
      <c r="G15" s="44"/>
      <c r="H15" s="44"/>
      <c r="I15" s="44"/>
    </row>
    <row r="16" spans="2:9" x14ac:dyDescent="0.25">
      <c r="C16" s="44"/>
      <c r="D16" s="44"/>
      <c r="E16" s="44"/>
      <c r="F16" s="44"/>
      <c r="G16" s="44"/>
      <c r="H16" s="44"/>
      <c r="I16" s="44"/>
    </row>
    <row r="17" spans="2:9" x14ac:dyDescent="0.25">
      <c r="C17" s="44"/>
      <c r="D17" s="44"/>
      <c r="E17" s="44"/>
      <c r="F17" s="44"/>
      <c r="G17" s="44"/>
      <c r="H17" s="44"/>
      <c r="I17" s="44"/>
    </row>
    <row r="18" spans="2:9" x14ac:dyDescent="0.25">
      <c r="C18" s="44"/>
      <c r="D18" s="44"/>
      <c r="E18" s="44"/>
      <c r="F18" s="44"/>
      <c r="G18" s="44"/>
      <c r="H18" s="44"/>
      <c r="I18" s="44"/>
    </row>
    <row r="19" spans="2:9" x14ac:dyDescent="0.25">
      <c r="C19" s="44"/>
      <c r="D19" s="44"/>
      <c r="E19" s="44"/>
      <c r="F19" s="44"/>
      <c r="G19" s="44"/>
      <c r="H19" s="44"/>
      <c r="I19" s="44"/>
    </row>
    <row r="20" spans="2:9" x14ac:dyDescent="0.25">
      <c r="C20" s="44"/>
      <c r="D20" s="44"/>
      <c r="E20" s="44"/>
      <c r="F20" s="44"/>
      <c r="G20" s="44"/>
      <c r="H20" s="44"/>
      <c r="I20" s="44"/>
    </row>
    <row r="21" spans="2:9" x14ac:dyDescent="0.25">
      <c r="C21" s="44"/>
      <c r="D21" s="44"/>
      <c r="E21" s="44"/>
      <c r="F21" s="44"/>
      <c r="G21" s="44"/>
      <c r="H21" s="44"/>
      <c r="I21" s="44"/>
    </row>
    <row r="22" spans="2:9" x14ac:dyDescent="0.25">
      <c r="C22" s="44"/>
      <c r="D22" s="44"/>
      <c r="E22" s="44"/>
      <c r="F22" s="44"/>
      <c r="G22" s="44"/>
      <c r="H22" s="44"/>
    </row>
    <row r="23" spans="2:9" x14ac:dyDescent="0.25">
      <c r="C23" s="44"/>
      <c r="D23" s="44"/>
      <c r="E23" s="44"/>
      <c r="F23" s="44"/>
      <c r="G23" s="44"/>
      <c r="H23" s="44"/>
    </row>
    <row r="24" spans="2:9" x14ac:dyDescent="0.25">
      <c r="C24" s="44"/>
      <c r="D24" s="44"/>
      <c r="E24" s="44"/>
      <c r="F24" s="44"/>
      <c r="G24" s="44"/>
      <c r="H24" s="44"/>
    </row>
    <row r="25" spans="2:9" x14ac:dyDescent="0.25">
      <c r="C25" s="44"/>
      <c r="D25" s="44"/>
      <c r="E25" s="44"/>
      <c r="F25" s="44"/>
      <c r="G25" s="44"/>
      <c r="H25" s="44"/>
    </row>
    <row r="26" spans="2:9" ht="15.75" customHeight="1" thickBot="1" x14ac:dyDescent="0.3">
      <c r="C26" s="44"/>
      <c r="D26" s="44"/>
      <c r="E26" s="44"/>
      <c r="F26" s="44"/>
      <c r="G26" s="44"/>
      <c r="H26" s="44"/>
    </row>
    <row r="27" spans="2:9" ht="15.75" customHeight="1" thickBot="1" x14ac:dyDescent="0.3">
      <c r="B27" s="80" t="s">
        <v>43</v>
      </c>
      <c r="C27" s="81">
        <f t="shared" ref="C27:I27" si="0">SUM(C7:C26)</f>
        <v>20454.029699999996</v>
      </c>
      <c r="D27" s="81">
        <f t="shared" si="0"/>
        <v>263.14119999999997</v>
      </c>
      <c r="E27" s="81">
        <f t="shared" si="0"/>
        <v>1047.4896999999999</v>
      </c>
      <c r="F27" s="81">
        <f t="shared" si="0"/>
        <v>3433.5171</v>
      </c>
      <c r="G27" s="81">
        <f t="shared" si="0"/>
        <v>5204.6967000000004</v>
      </c>
      <c r="H27" s="81">
        <f t="shared" si="0"/>
        <v>10505.184999999999</v>
      </c>
      <c r="I27" s="81">
        <f t="shared" si="0"/>
        <v>20190.888499999997</v>
      </c>
    </row>
    <row r="28" spans="2:9" ht="15.75" thickBot="1" x14ac:dyDescent="0.3">
      <c r="B28" s="71" t="s">
        <v>192</v>
      </c>
      <c r="C28" s="127">
        <f>SUM(D28:H28)</f>
        <v>1.0000000000000002</v>
      </c>
      <c r="D28" s="126">
        <f>D27/$C27</f>
        <v>1.2865005275708582E-2</v>
      </c>
      <c r="E28" s="126">
        <f>E27/$C27</f>
        <v>5.1211898846514343E-2</v>
      </c>
      <c r="F28" s="126">
        <f>F27/$C27</f>
        <v>0.16786506866175133</v>
      </c>
      <c r="G28" s="126">
        <f>G27/$C27</f>
        <v>0.25445825474674078</v>
      </c>
      <c r="H28" s="126">
        <f>H27/$C27</f>
        <v>0.51359977246928523</v>
      </c>
      <c r="I28" s="126">
        <f>I27/C27</f>
        <v>0.98713499472429156</v>
      </c>
    </row>
    <row r="29" spans="2:9" x14ac:dyDescent="0.25">
      <c r="C29" s="44"/>
      <c r="D29" s="44"/>
      <c r="E29" s="44"/>
      <c r="F29" s="44"/>
      <c r="G29" s="44"/>
      <c r="H29" s="44"/>
    </row>
    <row r="30" spans="2:9" x14ac:dyDescent="0.25">
      <c r="C30" s="44"/>
      <c r="D30" s="44"/>
      <c r="E30" s="44"/>
      <c r="F30" s="44"/>
      <c r="G30" s="44"/>
      <c r="H30" s="44"/>
    </row>
    <row r="31" spans="2:9" x14ac:dyDescent="0.25">
      <c r="C31" s="44"/>
      <c r="D31" s="44"/>
      <c r="E31" s="44"/>
      <c r="F31" s="44"/>
      <c r="G31" s="44"/>
      <c r="H31" s="44"/>
    </row>
    <row r="32" spans="2:9" x14ac:dyDescent="0.25">
      <c r="C32" s="44"/>
      <c r="D32" s="44"/>
      <c r="E32" s="44"/>
      <c r="F32" s="44"/>
      <c r="G32" s="44"/>
      <c r="H32" s="44"/>
    </row>
    <row r="33" spans="3:8" x14ac:dyDescent="0.25">
      <c r="C33" s="44"/>
      <c r="D33" s="44"/>
      <c r="E33" s="44"/>
      <c r="F33" s="44"/>
      <c r="G33" s="44"/>
      <c r="H33" s="44"/>
    </row>
  </sheetData>
  <mergeCells count="8">
    <mergeCell ref="I4:I6"/>
    <mergeCell ref="H4:H6"/>
    <mergeCell ref="B4:B6"/>
    <mergeCell ref="C4:C6"/>
    <mergeCell ref="D4:D6"/>
    <mergeCell ref="E4:E6"/>
    <mergeCell ref="F4:F6"/>
    <mergeCell ref="G4:G6"/>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sheetPr>
  <dimension ref="B1:K40"/>
  <sheetViews>
    <sheetView workbookViewId="0"/>
  </sheetViews>
  <sheetFormatPr defaultRowHeight="15" x14ac:dyDescent="0.25"/>
  <cols>
    <col min="1" max="1" width="4.28515625" customWidth="1"/>
    <col min="2" max="2" width="27.28515625" bestFit="1" customWidth="1"/>
    <col min="3" max="3" width="14.7109375" customWidth="1"/>
    <col min="4" max="4" width="3" customWidth="1"/>
    <col min="8" max="8" width="2.7109375" customWidth="1"/>
    <col min="12" max="12" width="2.85546875" customWidth="1"/>
  </cols>
  <sheetData>
    <row r="1" spans="2:11" ht="15" customHeight="1" x14ac:dyDescent="0.25">
      <c r="E1" s="115"/>
      <c r="F1" s="115"/>
      <c r="G1" s="115"/>
      <c r="I1" s="115"/>
      <c r="J1" s="115"/>
      <c r="K1" s="115"/>
    </row>
    <row r="2" spans="2:11" x14ac:dyDescent="0.25">
      <c r="E2" s="115"/>
      <c r="F2" s="115"/>
      <c r="G2" s="115"/>
      <c r="I2" s="115"/>
      <c r="J2" s="115"/>
      <c r="K2" s="115"/>
    </row>
    <row r="3" spans="2:11" x14ac:dyDescent="0.25">
      <c r="E3" s="115"/>
      <c r="F3" s="115"/>
      <c r="G3" s="115"/>
      <c r="I3" s="115"/>
      <c r="J3" s="115"/>
      <c r="K3" s="115"/>
    </row>
    <row r="4" spans="2:11" ht="18" customHeight="1" thickBot="1" x14ac:dyDescent="0.3">
      <c r="C4" s="66" t="s">
        <v>48</v>
      </c>
      <c r="E4" s="115"/>
      <c r="F4" s="115"/>
      <c r="G4" s="115"/>
      <c r="I4" s="115"/>
      <c r="J4" s="115"/>
      <c r="K4" s="115"/>
    </row>
    <row r="5" spans="2:11" ht="39.75" customHeight="1" thickBot="1" x14ac:dyDescent="0.3">
      <c r="B5" s="56"/>
      <c r="C5" s="142" t="s">
        <v>176</v>
      </c>
      <c r="E5" s="142" t="s">
        <v>177</v>
      </c>
      <c r="F5" s="140"/>
      <c r="G5" s="140"/>
      <c r="I5" s="142" t="s">
        <v>178</v>
      </c>
      <c r="J5" s="140"/>
      <c r="K5" s="140"/>
    </row>
    <row r="6" spans="2:11" ht="15.75" customHeight="1" thickBot="1" x14ac:dyDescent="0.3">
      <c r="B6" s="53" t="s">
        <v>14</v>
      </c>
      <c r="C6" s="140"/>
      <c r="E6" s="47" t="s">
        <v>66</v>
      </c>
      <c r="F6" s="47" t="s">
        <v>67</v>
      </c>
      <c r="G6" s="47" t="s">
        <v>68</v>
      </c>
      <c r="I6" s="47" t="s">
        <v>66</v>
      </c>
      <c r="J6" s="47" t="s">
        <v>67</v>
      </c>
      <c r="K6" s="47" t="s">
        <v>68</v>
      </c>
    </row>
    <row r="7" spans="2:11" x14ac:dyDescent="0.25">
      <c r="B7" t="s">
        <v>18</v>
      </c>
      <c r="C7" s="44">
        <v>154</v>
      </c>
      <c r="E7" s="44">
        <v>7</v>
      </c>
      <c r="F7" s="44">
        <v>33</v>
      </c>
      <c r="G7" s="44">
        <v>126</v>
      </c>
      <c r="I7" s="45">
        <f t="shared" ref="I7:I27" si="0">IFERROR(E7/C7, "NaN")</f>
        <v>4.5454545454545456E-2</v>
      </c>
      <c r="J7" s="45">
        <f t="shared" ref="J7:J27" si="1">IFERROR(F7/C7, "NaN")</f>
        <v>0.21428571428571427</v>
      </c>
      <c r="K7" s="45">
        <f t="shared" ref="K7:K27" si="2">IFERROR(G7/C7, "NaN")</f>
        <v>0.81818181818181823</v>
      </c>
    </row>
    <row r="8" spans="2:11" x14ac:dyDescent="0.25">
      <c r="B8" t="s">
        <v>19</v>
      </c>
      <c r="C8" s="44">
        <v>0</v>
      </c>
      <c r="E8" s="44">
        <v>0</v>
      </c>
      <c r="F8" s="44">
        <v>0</v>
      </c>
      <c r="G8" s="44">
        <v>0</v>
      </c>
      <c r="I8" s="45" t="str">
        <f t="shared" si="0"/>
        <v>NaN</v>
      </c>
      <c r="J8" s="45" t="str">
        <f t="shared" si="1"/>
        <v>NaN</v>
      </c>
      <c r="K8" s="45" t="str">
        <f t="shared" si="2"/>
        <v>NaN</v>
      </c>
    </row>
    <row r="9" spans="2:11" x14ac:dyDescent="0.25">
      <c r="B9" t="s">
        <v>20</v>
      </c>
      <c r="C9" s="44">
        <v>29</v>
      </c>
      <c r="E9" s="44">
        <v>0</v>
      </c>
      <c r="F9" s="44">
        <v>5</v>
      </c>
      <c r="G9" s="44">
        <v>25</v>
      </c>
      <c r="I9" s="45">
        <f t="shared" si="0"/>
        <v>0</v>
      </c>
      <c r="J9" s="45">
        <f t="shared" si="1"/>
        <v>0.17241379310344829</v>
      </c>
      <c r="K9" s="45">
        <f t="shared" si="2"/>
        <v>0.86206896551724133</v>
      </c>
    </row>
    <row r="10" spans="2:11" x14ac:dyDescent="0.25">
      <c r="B10" t="s">
        <v>21</v>
      </c>
      <c r="C10" s="44">
        <v>333</v>
      </c>
      <c r="E10" s="44">
        <v>175</v>
      </c>
      <c r="F10" s="44">
        <v>276</v>
      </c>
      <c r="G10" s="44">
        <v>309</v>
      </c>
      <c r="I10" s="45">
        <f t="shared" si="0"/>
        <v>0.52552552552552556</v>
      </c>
      <c r="J10" s="45">
        <f t="shared" si="1"/>
        <v>0.8288288288288288</v>
      </c>
      <c r="K10" s="45">
        <f t="shared" si="2"/>
        <v>0.92792792792792789</v>
      </c>
    </row>
    <row r="11" spans="2:11" x14ac:dyDescent="0.25">
      <c r="B11" t="s">
        <v>22</v>
      </c>
      <c r="C11" s="44">
        <v>530</v>
      </c>
      <c r="E11" s="44">
        <v>2</v>
      </c>
      <c r="F11" s="44">
        <v>3</v>
      </c>
      <c r="G11" s="44">
        <v>5</v>
      </c>
      <c r="I11" s="45">
        <f t="shared" si="0"/>
        <v>3.7735849056603774E-3</v>
      </c>
      <c r="J11" s="45">
        <f t="shared" si="1"/>
        <v>5.6603773584905656E-3</v>
      </c>
      <c r="K11" s="45">
        <f t="shared" si="2"/>
        <v>9.433962264150943E-3</v>
      </c>
    </row>
    <row r="12" spans="2:11" x14ac:dyDescent="0.25">
      <c r="B12" t="s">
        <v>23</v>
      </c>
      <c r="C12" s="44">
        <v>363</v>
      </c>
      <c r="E12" s="44">
        <v>67</v>
      </c>
      <c r="F12" s="44">
        <v>69</v>
      </c>
      <c r="G12" s="44">
        <v>103</v>
      </c>
      <c r="I12" s="45">
        <f t="shared" si="0"/>
        <v>0.18457300275482094</v>
      </c>
      <c r="J12" s="45">
        <f t="shared" si="1"/>
        <v>0.19008264462809918</v>
      </c>
      <c r="K12" s="45">
        <f t="shared" si="2"/>
        <v>0.28374655647382918</v>
      </c>
    </row>
    <row r="13" spans="2:11" x14ac:dyDescent="0.25">
      <c r="B13" t="s">
        <v>24</v>
      </c>
      <c r="C13" s="44">
        <v>639</v>
      </c>
      <c r="E13" s="44">
        <v>59</v>
      </c>
      <c r="F13" s="44">
        <v>94</v>
      </c>
      <c r="G13" s="44">
        <v>154</v>
      </c>
      <c r="I13" s="45">
        <f t="shared" si="0"/>
        <v>9.2331768388106417E-2</v>
      </c>
      <c r="J13" s="45">
        <f t="shared" si="1"/>
        <v>0.14710485133020346</v>
      </c>
      <c r="K13" s="45">
        <f t="shared" si="2"/>
        <v>0.24100156494522693</v>
      </c>
    </row>
    <row r="14" spans="2:11" x14ac:dyDescent="0.25">
      <c r="C14" s="44"/>
      <c r="E14" s="44"/>
      <c r="F14" s="44"/>
      <c r="G14" s="44"/>
      <c r="I14" s="45"/>
      <c r="J14" s="45"/>
      <c r="K14" s="45"/>
    </row>
    <row r="15" spans="2:11" x14ac:dyDescent="0.25">
      <c r="C15" s="44"/>
      <c r="E15" s="44"/>
      <c r="F15" s="44"/>
      <c r="G15" s="44"/>
      <c r="I15" s="45"/>
      <c r="J15" s="45"/>
      <c r="K15" s="45"/>
    </row>
    <row r="16" spans="2:11" x14ac:dyDescent="0.25">
      <c r="C16" s="44"/>
      <c r="E16" s="44"/>
      <c r="F16" s="44"/>
      <c r="G16" s="44"/>
      <c r="I16" s="45"/>
      <c r="J16" s="45"/>
      <c r="K16" s="45"/>
    </row>
    <row r="17" spans="3:11" x14ac:dyDescent="0.25">
      <c r="C17" s="44"/>
      <c r="E17" s="44"/>
      <c r="F17" s="44"/>
      <c r="G17" s="44"/>
      <c r="I17" s="45"/>
      <c r="J17" s="45"/>
      <c r="K17" s="45"/>
    </row>
    <row r="18" spans="3:11" x14ac:dyDescent="0.25">
      <c r="C18" s="44"/>
      <c r="E18" s="44"/>
      <c r="F18" s="44"/>
      <c r="G18" s="44"/>
      <c r="I18" s="45"/>
      <c r="J18" s="45"/>
      <c r="K18" s="45"/>
    </row>
    <row r="19" spans="3:11" x14ac:dyDescent="0.25">
      <c r="C19" s="44"/>
      <c r="E19" s="44"/>
      <c r="F19" s="44"/>
      <c r="G19" s="44"/>
      <c r="I19" s="45"/>
      <c r="J19" s="45"/>
      <c r="K19" s="45"/>
    </row>
    <row r="20" spans="3:11" x14ac:dyDescent="0.25">
      <c r="C20" s="44"/>
      <c r="E20" s="44"/>
      <c r="F20" s="44"/>
      <c r="G20" s="44"/>
      <c r="I20" s="45"/>
      <c r="J20" s="45"/>
      <c r="K20" s="45"/>
    </row>
    <row r="21" spans="3:11" x14ac:dyDescent="0.25">
      <c r="C21" s="44"/>
      <c r="E21" s="44"/>
      <c r="F21" s="44"/>
      <c r="G21" s="44"/>
      <c r="I21" s="45"/>
      <c r="J21" s="45"/>
      <c r="K21" s="45"/>
    </row>
    <row r="22" spans="3:11" x14ac:dyDescent="0.25">
      <c r="C22" s="44"/>
      <c r="E22" s="44"/>
      <c r="F22" s="44"/>
      <c r="G22" s="44"/>
      <c r="I22" s="45"/>
      <c r="J22" s="45"/>
      <c r="K22" s="45"/>
    </row>
    <row r="23" spans="3:11" x14ac:dyDescent="0.25">
      <c r="C23" s="44"/>
      <c r="E23" s="44"/>
      <c r="F23" s="44"/>
      <c r="G23" s="44"/>
      <c r="I23" s="45"/>
      <c r="J23" s="45"/>
      <c r="K23" s="45"/>
    </row>
    <row r="24" spans="3:11" x14ac:dyDescent="0.25">
      <c r="C24" s="44"/>
      <c r="E24" s="44"/>
      <c r="F24" s="44"/>
      <c r="G24" s="44"/>
      <c r="I24" s="45"/>
      <c r="J24" s="45"/>
      <c r="K24" s="45"/>
    </row>
    <row r="25" spans="3:11" x14ac:dyDescent="0.25">
      <c r="C25" s="44"/>
      <c r="E25" s="44"/>
      <c r="F25" s="44"/>
      <c r="G25" s="44"/>
      <c r="I25" s="45"/>
      <c r="J25" s="45"/>
      <c r="K25" s="45"/>
    </row>
    <row r="26" spans="3:11" ht="15.75" customHeight="1" thickBot="1" x14ac:dyDescent="0.3">
      <c r="C26" s="44"/>
      <c r="E26" s="44"/>
      <c r="F26" s="44"/>
      <c r="G26" s="44"/>
      <c r="I26" s="45"/>
      <c r="J26" s="45"/>
      <c r="K26" s="45"/>
    </row>
    <row r="27" spans="3:11" ht="15.75" customHeight="1" thickBot="1" x14ac:dyDescent="0.3">
      <c r="C27" s="63">
        <f>SUM(C7:C26)</f>
        <v>2048</v>
      </c>
      <c r="E27" s="63">
        <f>SUM(E7:E26)</f>
        <v>310</v>
      </c>
      <c r="F27" s="63">
        <f>SUM(F7:F26)</f>
        <v>480</v>
      </c>
      <c r="G27" s="63">
        <f>SUM(G7:G26)</f>
        <v>722</v>
      </c>
      <c r="I27" s="64">
        <f t="shared" si="0"/>
        <v>0.1513671875</v>
      </c>
      <c r="J27" s="64">
        <f t="shared" si="1"/>
        <v>0.234375</v>
      </c>
      <c r="K27" s="64">
        <f t="shared" si="2"/>
        <v>0.3525390625</v>
      </c>
    </row>
    <row r="28" spans="3:11" x14ac:dyDescent="0.25">
      <c r="E28" s="109"/>
      <c r="F28" s="109"/>
      <c r="G28" s="109"/>
      <c r="I28" s="113"/>
      <c r="J28" s="113"/>
      <c r="K28" s="113"/>
    </row>
    <row r="29" spans="3:11" x14ac:dyDescent="0.25">
      <c r="E29" s="109"/>
      <c r="F29" s="109"/>
      <c r="G29" s="109"/>
      <c r="I29" s="113"/>
      <c r="J29" s="113"/>
      <c r="K29" s="113"/>
    </row>
    <row r="30" spans="3:11" x14ac:dyDescent="0.25">
      <c r="E30" s="109"/>
      <c r="F30" s="109"/>
      <c r="G30" s="109"/>
      <c r="I30" s="113"/>
      <c r="J30" s="113"/>
      <c r="K30" s="113"/>
    </row>
    <row r="31" spans="3:11" x14ac:dyDescent="0.25">
      <c r="E31" s="109"/>
      <c r="F31" s="109"/>
      <c r="G31" s="109"/>
      <c r="I31" s="113"/>
      <c r="J31" s="113"/>
      <c r="K31" s="113"/>
    </row>
    <row r="32" spans="3:11" x14ac:dyDescent="0.25">
      <c r="E32" s="109"/>
      <c r="F32" s="109"/>
      <c r="G32" s="109"/>
      <c r="I32" s="113"/>
      <c r="J32" s="113"/>
      <c r="K32" s="113"/>
    </row>
    <row r="33" spans="5:11" x14ac:dyDescent="0.25">
      <c r="E33" s="109"/>
      <c r="F33" s="109"/>
      <c r="G33" s="109"/>
      <c r="I33" s="113"/>
      <c r="J33" s="113"/>
      <c r="K33" s="113"/>
    </row>
    <row r="34" spans="5:11" x14ac:dyDescent="0.25">
      <c r="E34" s="109"/>
      <c r="F34" s="109"/>
      <c r="G34" s="109"/>
      <c r="I34" s="109"/>
      <c r="J34" s="109"/>
      <c r="K34" s="109"/>
    </row>
    <row r="35" spans="5:11" x14ac:dyDescent="0.25">
      <c r="E35" s="109"/>
      <c r="F35" s="109"/>
      <c r="G35" s="109"/>
      <c r="I35" s="109"/>
      <c r="J35" s="109"/>
      <c r="K35" s="109"/>
    </row>
    <row r="36" spans="5:11" x14ac:dyDescent="0.25">
      <c r="I36" s="109"/>
      <c r="J36" s="109"/>
      <c r="K36" s="109"/>
    </row>
    <row r="37" spans="5:11" x14ac:dyDescent="0.25">
      <c r="I37" s="109"/>
      <c r="J37" s="109"/>
      <c r="K37" s="109"/>
    </row>
    <row r="38" spans="5:11" x14ac:dyDescent="0.25">
      <c r="I38" s="109"/>
      <c r="J38" s="109"/>
      <c r="K38" s="109"/>
    </row>
    <row r="39" spans="5:11" x14ac:dyDescent="0.25">
      <c r="I39" s="109"/>
      <c r="J39" s="109"/>
      <c r="K39" s="109"/>
    </row>
    <row r="40" spans="5:11" x14ac:dyDescent="0.25">
      <c r="I40" s="109"/>
      <c r="J40" s="109"/>
      <c r="K40" s="109"/>
    </row>
  </sheetData>
  <mergeCells count="3">
    <mergeCell ref="C5:C6"/>
    <mergeCell ref="E5:G5"/>
    <mergeCell ref="I5:K5"/>
  </mergeCells>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B1:Z29"/>
  <sheetViews>
    <sheetView workbookViewId="0"/>
  </sheetViews>
  <sheetFormatPr defaultRowHeight="15" x14ac:dyDescent="0.25"/>
  <cols>
    <col min="1" max="1" width="4.7109375" customWidth="1"/>
    <col min="2" max="2" width="11.140625" customWidth="1"/>
  </cols>
  <sheetData>
    <row r="1" spans="2:26" x14ac:dyDescent="0.25">
      <c r="B1" s="75" t="s">
        <v>2</v>
      </c>
    </row>
    <row r="2" spans="2:26" x14ac:dyDescent="0.25">
      <c r="B2" t="s">
        <v>3</v>
      </c>
      <c r="C2" t="s">
        <v>4</v>
      </c>
    </row>
    <row r="3" spans="2:26" ht="15.75" customHeight="1" thickBot="1" x14ac:dyDescent="0.3"/>
    <row r="4" spans="2:26" ht="22.5" customHeight="1" thickBot="1" x14ac:dyDescent="0.3">
      <c r="B4" s="28"/>
      <c r="C4" s="133" t="s">
        <v>5</v>
      </c>
      <c r="D4" s="134"/>
      <c r="E4" s="134"/>
      <c r="F4" s="29"/>
      <c r="G4" s="133" t="s">
        <v>6</v>
      </c>
      <c r="H4" s="134"/>
      <c r="I4" s="134"/>
      <c r="J4" s="30"/>
      <c r="K4" s="135" t="s">
        <v>7</v>
      </c>
      <c r="L4" s="134"/>
      <c r="M4" s="134"/>
      <c r="O4" s="135" t="s">
        <v>8</v>
      </c>
      <c r="P4" s="135"/>
      <c r="Q4" s="134"/>
      <c r="R4" s="135" t="s">
        <v>9</v>
      </c>
      <c r="S4" s="134"/>
      <c r="T4" s="134"/>
      <c r="U4" s="71"/>
      <c r="V4" s="72" t="s">
        <v>10</v>
      </c>
      <c r="W4" s="71"/>
      <c r="X4" s="71"/>
    </row>
    <row r="5" spans="2:26" ht="15.75" customHeight="1" thickBot="1" x14ac:dyDescent="0.3">
      <c r="C5" s="136" t="s">
        <v>11</v>
      </c>
      <c r="D5" s="137"/>
      <c r="E5" s="137"/>
      <c r="G5" s="136" t="s">
        <v>11</v>
      </c>
      <c r="H5" s="137"/>
      <c r="I5" s="137"/>
      <c r="J5" s="31"/>
      <c r="K5" s="138" t="s">
        <v>11</v>
      </c>
      <c r="L5" s="137"/>
      <c r="M5" s="137"/>
      <c r="O5" s="139" t="s">
        <v>12</v>
      </c>
      <c r="P5" s="141" t="s">
        <v>193</v>
      </c>
      <c r="Q5" s="139" t="s">
        <v>13</v>
      </c>
      <c r="R5" s="136" t="s">
        <v>11</v>
      </c>
      <c r="S5" s="137"/>
      <c r="T5" s="137"/>
      <c r="U5" s="29"/>
      <c r="V5" s="136" t="s">
        <v>11</v>
      </c>
      <c r="W5" s="137"/>
      <c r="X5" s="137"/>
    </row>
    <row r="6" spans="2:26" ht="21" customHeight="1" thickBot="1" x14ac:dyDescent="0.3">
      <c r="B6" s="32" t="s">
        <v>14</v>
      </c>
      <c r="C6" s="33" t="s">
        <v>15</v>
      </c>
      <c r="D6" s="33" t="s">
        <v>16</v>
      </c>
      <c r="E6" s="33" t="s">
        <v>17</v>
      </c>
      <c r="F6" s="34"/>
      <c r="G6" s="33" t="s">
        <v>15</v>
      </c>
      <c r="H6" s="33" t="s">
        <v>16</v>
      </c>
      <c r="I6" s="33" t="s">
        <v>17</v>
      </c>
      <c r="J6" s="35"/>
      <c r="K6" s="35" t="s">
        <v>15</v>
      </c>
      <c r="L6" s="35" t="s">
        <v>16</v>
      </c>
      <c r="M6" s="35" t="s">
        <v>17</v>
      </c>
      <c r="O6" s="140"/>
      <c r="P6" s="142"/>
      <c r="Q6" s="140"/>
      <c r="R6" s="33" t="s">
        <v>15</v>
      </c>
      <c r="S6" s="33" t="s">
        <v>16</v>
      </c>
      <c r="T6" s="33" t="s">
        <v>17</v>
      </c>
      <c r="U6" s="33"/>
      <c r="V6" s="33" t="s">
        <v>15</v>
      </c>
      <c r="W6" s="33" t="s">
        <v>16</v>
      </c>
      <c r="X6" s="33" t="s">
        <v>17</v>
      </c>
    </row>
    <row r="7" spans="2:26" x14ac:dyDescent="0.25">
      <c r="B7" s="11" t="s">
        <v>18</v>
      </c>
      <c r="C7" s="17">
        <v>39.887374299999991</v>
      </c>
      <c r="D7" s="17">
        <v>300.76631110000011</v>
      </c>
      <c r="E7" s="17">
        <v>811.0373227</v>
      </c>
      <c r="F7" s="17"/>
      <c r="G7" s="17">
        <v>37.106694400000009</v>
      </c>
      <c r="H7" s="17">
        <v>216.7886584</v>
      </c>
      <c r="I7" s="17">
        <v>949.94987700000001</v>
      </c>
      <c r="J7" s="17"/>
      <c r="K7" s="17">
        <f t="shared" ref="K7:K13" si="0">IFERROR(((C7+G7)/C7)*100, "NaN")</f>
        <v>193.02867148114089</v>
      </c>
      <c r="L7" s="17">
        <f t="shared" ref="L7:L13" si="1">IFERROR(((D7+H7)/D7)*100, "NaN")</f>
        <v>172.07877026091566</v>
      </c>
      <c r="M7" s="17">
        <f t="shared" ref="M7:M13" si="2">IFERROR(((E7+I7)/E7)*100, "NaN")</f>
        <v>217.1277634717907</v>
      </c>
      <c r="O7" s="17">
        <v>1379.6067367999999</v>
      </c>
      <c r="P7" s="17">
        <v>1315.0956030000002</v>
      </c>
      <c r="Q7" s="17">
        <v>2694.7023398000001</v>
      </c>
      <c r="R7" s="117">
        <f t="shared" ref="R7:R13" si="3">IFERROR(C7/$O7, "NaN")</f>
        <v>2.8912133607377724E-2</v>
      </c>
      <c r="S7" s="117">
        <f t="shared" ref="S7:S13" si="4">IFERROR(D7/$O7, "NaN")</f>
        <v>0.21800872892055315</v>
      </c>
      <c r="T7" s="117">
        <f t="shared" ref="T7:T13" si="5">IFERROR(E7/$O7, "NaN")</f>
        <v>0.58787573376250857</v>
      </c>
      <c r="U7" s="117"/>
      <c r="V7" s="117">
        <f t="shared" ref="V7:V13" si="6">IFERROR((C7+G7)/$Q7, "NaN")</f>
        <v>2.8572383510719952E-2</v>
      </c>
      <c r="W7" s="117">
        <f t="shared" ref="W7:W13" si="7">IFERROR((D7+H7)/$Q7, "NaN")</f>
        <v>0.19206387356995164</v>
      </c>
      <c r="X7" s="117">
        <f t="shared" ref="X7:X13" si="8">IFERROR((E7+I7)/$Q7, "NaN")</f>
        <v>0.65349971078093172</v>
      </c>
      <c r="Z7" s="44"/>
    </row>
    <row r="8" spans="2:26" x14ac:dyDescent="0.25">
      <c r="B8" s="11" t="s">
        <v>19</v>
      </c>
      <c r="C8" s="17">
        <v>0</v>
      </c>
      <c r="D8" s="17">
        <v>0</v>
      </c>
      <c r="E8" s="17">
        <v>0</v>
      </c>
      <c r="F8" s="17"/>
      <c r="G8" s="17">
        <v>132.02000000000001</v>
      </c>
      <c r="H8" s="17">
        <v>215.74</v>
      </c>
      <c r="I8" s="17">
        <v>302.68</v>
      </c>
      <c r="J8" s="17"/>
      <c r="K8" s="17" t="str">
        <f t="shared" si="0"/>
        <v>NaN</v>
      </c>
      <c r="L8" s="17" t="str">
        <f t="shared" si="1"/>
        <v>NaN</v>
      </c>
      <c r="M8" s="17" t="str">
        <f t="shared" si="2"/>
        <v>NaN</v>
      </c>
      <c r="O8" s="17">
        <v>0</v>
      </c>
      <c r="P8" s="17">
        <v>302.68000000000012</v>
      </c>
      <c r="Q8" s="17">
        <v>302.68000000000012</v>
      </c>
      <c r="R8" s="117" t="str">
        <f t="shared" si="3"/>
        <v>NaN</v>
      </c>
      <c r="S8" s="117" t="str">
        <f t="shared" si="4"/>
        <v>NaN</v>
      </c>
      <c r="T8" s="117" t="str">
        <f t="shared" si="5"/>
        <v>NaN</v>
      </c>
      <c r="U8" s="117"/>
      <c r="V8" s="117">
        <f t="shared" si="6"/>
        <v>0.4361702127659573</v>
      </c>
      <c r="W8" s="117">
        <f t="shared" si="7"/>
        <v>0.71276595744680826</v>
      </c>
      <c r="X8" s="117">
        <f t="shared" si="8"/>
        <v>0.99999999999999967</v>
      </c>
      <c r="Z8" s="44"/>
    </row>
    <row r="9" spans="2:26" x14ac:dyDescent="0.25">
      <c r="B9" s="11" t="s">
        <v>20</v>
      </c>
      <c r="C9" s="17">
        <v>12.727437800000001</v>
      </c>
      <c r="D9" s="17">
        <v>45.795445399999991</v>
      </c>
      <c r="E9" s="17">
        <v>243.68831700000001</v>
      </c>
      <c r="F9" s="17"/>
      <c r="G9" s="17">
        <v>47.076923500000007</v>
      </c>
      <c r="H9" s="17">
        <v>94.497447000000008</v>
      </c>
      <c r="I9" s="17">
        <v>348.56661980000001</v>
      </c>
      <c r="J9" s="17"/>
      <c r="K9" s="17">
        <f t="shared" si="0"/>
        <v>469.88531580173981</v>
      </c>
      <c r="L9" s="17">
        <f t="shared" si="1"/>
        <v>306.34682373893895</v>
      </c>
      <c r="M9" s="17">
        <f t="shared" si="2"/>
        <v>243.03788712201575</v>
      </c>
      <c r="O9" s="17">
        <v>364.33189499999997</v>
      </c>
      <c r="P9" s="17">
        <v>414.54917010000014</v>
      </c>
      <c r="Q9" s="17">
        <v>778.88106510000011</v>
      </c>
      <c r="R9" s="117">
        <f t="shared" si="3"/>
        <v>3.4933635991435778E-2</v>
      </c>
      <c r="S9" s="117">
        <f t="shared" si="4"/>
        <v>0.12569705268324091</v>
      </c>
      <c r="T9" s="117">
        <f t="shared" si="5"/>
        <v>0.66886352895345613</v>
      </c>
      <c r="U9" s="117"/>
      <c r="V9" s="117">
        <f t="shared" si="6"/>
        <v>7.6782404887865335E-2</v>
      </c>
      <c r="W9" s="117">
        <f t="shared" si="7"/>
        <v>0.18012107199189376</v>
      </c>
      <c r="X9" s="117">
        <f t="shared" si="8"/>
        <v>0.76039200763464532</v>
      </c>
      <c r="Z9" s="44"/>
    </row>
    <row r="10" spans="2:26" x14ac:dyDescent="0.25">
      <c r="B10" s="11" t="s">
        <v>21</v>
      </c>
      <c r="C10" s="17">
        <v>1211.4649145999999</v>
      </c>
      <c r="D10" s="17">
        <v>1845.3566843000001</v>
      </c>
      <c r="E10" s="17">
        <v>2702.1007236</v>
      </c>
      <c r="F10" s="17"/>
      <c r="G10" s="17">
        <v>2254.3638079000002</v>
      </c>
      <c r="H10" s="17">
        <v>2631.2174730000002</v>
      </c>
      <c r="I10" s="17">
        <v>3083.6740092</v>
      </c>
      <c r="J10" s="17"/>
      <c r="K10" s="17">
        <f t="shared" si="0"/>
        <v>286.08576944585667</v>
      </c>
      <c r="L10" s="17">
        <f t="shared" si="1"/>
        <v>242.58584778682507</v>
      </c>
      <c r="M10" s="17">
        <f t="shared" si="2"/>
        <v>214.12135684903825</v>
      </c>
      <c r="O10" s="17">
        <v>3591.5402045000001</v>
      </c>
      <c r="P10" s="17">
        <v>3384.4847457999995</v>
      </c>
      <c r="Q10" s="17">
        <v>6976.0249502999995</v>
      </c>
      <c r="R10" s="117">
        <f t="shared" si="3"/>
        <v>0.33731069280029269</v>
      </c>
      <c r="S10" s="117">
        <f t="shared" si="4"/>
        <v>0.51380649504852283</v>
      </c>
      <c r="T10" s="117">
        <f t="shared" si="5"/>
        <v>0.75235151766209329</v>
      </c>
      <c r="U10" s="117"/>
      <c r="V10" s="117">
        <f t="shared" si="6"/>
        <v>0.49682000095927903</v>
      </c>
      <c r="W10" s="117">
        <f t="shared" si="7"/>
        <v>0.64170844989702747</v>
      </c>
      <c r="X10" s="117">
        <f t="shared" si="8"/>
        <v>0.82937987951880632</v>
      </c>
      <c r="Z10" s="44"/>
    </row>
    <row r="11" spans="2:26" x14ac:dyDescent="0.25">
      <c r="B11" s="11" t="s">
        <v>22</v>
      </c>
      <c r="C11" s="17">
        <v>57.830805600000012</v>
      </c>
      <c r="D11" s="17">
        <v>86.096328</v>
      </c>
      <c r="E11" s="17">
        <v>526.64274260000002</v>
      </c>
      <c r="F11" s="17"/>
      <c r="G11" s="17">
        <v>56.846779699999992</v>
      </c>
      <c r="H11" s="17">
        <v>97.7143935</v>
      </c>
      <c r="I11" s="17">
        <v>506.80822549999988</v>
      </c>
      <c r="J11" s="17"/>
      <c r="K11" s="17">
        <f t="shared" si="0"/>
        <v>198.29843992351368</v>
      </c>
      <c r="L11" s="17">
        <f t="shared" si="1"/>
        <v>213.49426365779499</v>
      </c>
      <c r="M11" s="17">
        <f t="shared" si="2"/>
        <v>196.23378136721709</v>
      </c>
      <c r="O11" s="17">
        <v>7491.0276242000009</v>
      </c>
      <c r="P11" s="17">
        <v>2732.7771823999983</v>
      </c>
      <c r="Q11" s="17">
        <v>10223.804806599999</v>
      </c>
      <c r="R11" s="117">
        <f t="shared" si="3"/>
        <v>7.7200096570430162E-3</v>
      </c>
      <c r="S11" s="117">
        <f t="shared" si="4"/>
        <v>1.1493259979693988E-2</v>
      </c>
      <c r="T11" s="117">
        <f t="shared" si="5"/>
        <v>7.0303137168879745E-2</v>
      </c>
      <c r="U11" s="117"/>
      <c r="V11" s="117">
        <f t="shared" si="6"/>
        <v>1.1216722880504295E-2</v>
      </c>
      <c r="W11" s="117">
        <f t="shared" si="7"/>
        <v>1.7978700197928327E-2</v>
      </c>
      <c r="X11" s="117">
        <f t="shared" si="8"/>
        <v>0.10108281482769052</v>
      </c>
      <c r="Z11" s="44"/>
    </row>
    <row r="12" spans="2:26" x14ac:dyDescent="0.25">
      <c r="B12" s="11" t="s">
        <v>23</v>
      </c>
      <c r="C12" s="17">
        <v>30.778697699999999</v>
      </c>
      <c r="D12" s="17">
        <v>166.50129620000001</v>
      </c>
      <c r="E12" s="17">
        <v>940.19177809999996</v>
      </c>
      <c r="F12" s="17"/>
      <c r="G12" s="17">
        <v>1207.8142009000001</v>
      </c>
      <c r="H12" s="17">
        <v>1415.9371467999999</v>
      </c>
      <c r="I12" s="17">
        <v>1830.9025872</v>
      </c>
      <c r="J12" s="17"/>
      <c r="K12" s="17">
        <f t="shared" si="0"/>
        <v>4024.1887771619404</v>
      </c>
      <c r="L12" s="17">
        <f t="shared" si="1"/>
        <v>950.40608038221387</v>
      </c>
      <c r="M12" s="17">
        <f t="shared" si="2"/>
        <v>294.73714085226374</v>
      </c>
      <c r="O12" s="17">
        <v>2906.6600871999999</v>
      </c>
      <c r="P12" s="17">
        <v>2471.3468950999995</v>
      </c>
      <c r="Q12" s="17">
        <v>5378.0069822999994</v>
      </c>
      <c r="R12" s="117">
        <f t="shared" si="3"/>
        <v>1.0589025471378482E-2</v>
      </c>
      <c r="S12" s="117">
        <f t="shared" si="4"/>
        <v>5.728268569593617E-2</v>
      </c>
      <c r="T12" s="117">
        <f t="shared" si="5"/>
        <v>0.32346120629663699</v>
      </c>
      <c r="U12" s="117"/>
      <c r="V12" s="117">
        <f t="shared" si="6"/>
        <v>0.23030704546803954</v>
      </c>
      <c r="W12" s="117">
        <f t="shared" si="7"/>
        <v>0.2942425415601157</v>
      </c>
      <c r="X12" s="117">
        <f t="shared" si="8"/>
        <v>0.51526418140031727</v>
      </c>
      <c r="Z12" s="44"/>
    </row>
    <row r="13" spans="2:26" x14ac:dyDescent="0.25">
      <c r="B13" s="11" t="s">
        <v>24</v>
      </c>
      <c r="C13" s="17">
        <v>473.42511470000011</v>
      </c>
      <c r="D13" s="17">
        <v>832.54879040000003</v>
      </c>
      <c r="E13" s="17">
        <v>1524.9641477</v>
      </c>
      <c r="F13" s="17"/>
      <c r="G13" s="17">
        <v>1205.3188431000001</v>
      </c>
      <c r="H13" s="17">
        <v>1545.8179345000001</v>
      </c>
      <c r="I13" s="17">
        <v>2177.4774606000001</v>
      </c>
      <c r="J13" s="17"/>
      <c r="K13" s="17">
        <f t="shared" si="0"/>
        <v>354.59545885388576</v>
      </c>
      <c r="L13" s="17">
        <f t="shared" si="1"/>
        <v>285.67295422497796</v>
      </c>
      <c r="M13" s="17">
        <f t="shared" si="2"/>
        <v>242.78876417417035</v>
      </c>
      <c r="O13" s="17">
        <v>7500.8336685000013</v>
      </c>
      <c r="P13" s="17">
        <v>5964.1184933999994</v>
      </c>
      <c r="Q13" s="17">
        <v>13464.952161900001</v>
      </c>
      <c r="R13" s="117">
        <f t="shared" si="3"/>
        <v>6.3116332880192305E-2</v>
      </c>
      <c r="S13" s="117">
        <f t="shared" si="4"/>
        <v>0.11099416774115604</v>
      </c>
      <c r="T13" s="117">
        <f t="shared" si="5"/>
        <v>0.20330595439066157</v>
      </c>
      <c r="U13" s="117"/>
      <c r="V13" s="117">
        <f t="shared" si="6"/>
        <v>0.12467507775854716</v>
      </c>
      <c r="W13" s="117">
        <f t="shared" si="7"/>
        <v>0.17663387855396551</v>
      </c>
      <c r="X13" s="117">
        <f t="shared" si="8"/>
        <v>0.27496879036646793</v>
      </c>
      <c r="Z13" s="44"/>
    </row>
    <row r="14" spans="2:26" x14ac:dyDescent="0.25">
      <c r="B14" s="11"/>
      <c r="C14" s="17"/>
      <c r="D14" s="17"/>
      <c r="E14" s="17"/>
      <c r="F14" s="17"/>
      <c r="G14" s="17"/>
      <c r="H14" s="17"/>
      <c r="I14" s="17"/>
      <c r="J14" s="17"/>
      <c r="K14" s="17"/>
      <c r="L14" s="17"/>
      <c r="M14" s="17"/>
      <c r="O14" s="17"/>
      <c r="P14" s="17"/>
      <c r="Q14" s="17"/>
      <c r="R14" s="117"/>
      <c r="S14" s="117"/>
      <c r="T14" s="117"/>
      <c r="U14" s="117"/>
      <c r="V14" s="117"/>
      <c r="W14" s="117"/>
      <c r="X14" s="117"/>
    </row>
    <row r="15" spans="2:26" x14ac:dyDescent="0.25">
      <c r="B15" s="11"/>
      <c r="C15" s="17"/>
      <c r="D15" s="17"/>
      <c r="E15" s="17"/>
      <c r="F15" s="17"/>
      <c r="G15" s="17"/>
      <c r="H15" s="17"/>
      <c r="I15" s="17"/>
      <c r="J15" s="17"/>
      <c r="K15" s="17"/>
      <c r="L15" s="17"/>
      <c r="M15" s="17"/>
      <c r="O15" s="17"/>
      <c r="P15" s="17"/>
      <c r="Q15" s="17"/>
      <c r="R15" s="117"/>
      <c r="S15" s="117"/>
      <c r="T15" s="117"/>
      <c r="U15" s="117"/>
      <c r="V15" s="117"/>
      <c r="W15" s="117"/>
      <c r="X15" s="117"/>
    </row>
    <row r="16" spans="2:26" x14ac:dyDescent="0.25">
      <c r="B16" s="11"/>
      <c r="C16" s="17"/>
      <c r="D16" s="17"/>
      <c r="E16" s="17"/>
      <c r="F16" s="17"/>
      <c r="G16" s="17"/>
      <c r="H16" s="17"/>
      <c r="I16" s="17"/>
      <c r="J16" s="17"/>
      <c r="K16" s="17"/>
      <c r="L16" s="17"/>
      <c r="M16" s="17"/>
      <c r="O16" s="17"/>
      <c r="P16" s="17"/>
      <c r="Q16" s="17"/>
      <c r="R16" s="117"/>
      <c r="S16" s="117"/>
      <c r="T16" s="117"/>
      <c r="U16" s="117"/>
      <c r="V16" s="117"/>
      <c r="W16" s="117"/>
      <c r="X16" s="117"/>
    </row>
    <row r="17" spans="2:24" x14ac:dyDescent="0.25">
      <c r="B17" s="11"/>
      <c r="C17" s="17"/>
      <c r="D17" s="17"/>
      <c r="E17" s="17"/>
      <c r="F17" s="17"/>
      <c r="G17" s="17"/>
      <c r="H17" s="17"/>
      <c r="I17" s="17"/>
      <c r="J17" s="17"/>
      <c r="K17" s="17"/>
      <c r="L17" s="17"/>
      <c r="M17" s="17"/>
      <c r="O17" s="17"/>
      <c r="P17" s="17"/>
      <c r="Q17" s="17"/>
      <c r="R17" s="117"/>
      <c r="S17" s="117"/>
      <c r="T17" s="117"/>
      <c r="U17" s="117"/>
      <c r="V17" s="117"/>
      <c r="W17" s="117"/>
      <c r="X17" s="117"/>
    </row>
    <row r="18" spans="2:24" x14ac:dyDescent="0.25">
      <c r="B18" s="11"/>
      <c r="C18" s="17"/>
      <c r="D18" s="17"/>
      <c r="E18" s="17"/>
      <c r="F18" s="17"/>
      <c r="G18" s="17"/>
      <c r="H18" s="17"/>
      <c r="I18" s="17"/>
      <c r="J18" s="17"/>
      <c r="K18" s="17"/>
      <c r="L18" s="17"/>
      <c r="M18" s="17"/>
      <c r="O18" s="17"/>
      <c r="P18" s="17"/>
      <c r="Q18" s="17"/>
      <c r="R18" s="117"/>
      <c r="S18" s="117"/>
      <c r="T18" s="117"/>
      <c r="U18" s="117"/>
      <c r="V18" s="117"/>
      <c r="W18" s="117"/>
      <c r="X18" s="117"/>
    </row>
    <row r="19" spans="2:24" x14ac:dyDescent="0.25">
      <c r="B19" s="11"/>
      <c r="C19" s="17"/>
      <c r="D19" s="17"/>
      <c r="E19" s="17"/>
      <c r="F19" s="17"/>
      <c r="G19" s="17"/>
      <c r="H19" s="17"/>
      <c r="I19" s="17"/>
      <c r="J19" s="17"/>
      <c r="K19" s="17"/>
      <c r="L19" s="17"/>
      <c r="M19" s="17"/>
      <c r="O19" s="17"/>
      <c r="P19" s="17"/>
      <c r="Q19" s="17"/>
      <c r="R19" s="117"/>
      <c r="S19" s="117"/>
      <c r="T19" s="117"/>
      <c r="U19" s="117"/>
      <c r="V19" s="117"/>
      <c r="W19" s="117"/>
      <c r="X19" s="117"/>
    </row>
    <row r="20" spans="2:24" x14ac:dyDescent="0.25">
      <c r="B20" s="11"/>
      <c r="C20" s="17"/>
      <c r="D20" s="17"/>
      <c r="E20" s="17"/>
      <c r="F20" s="17"/>
      <c r="G20" s="17"/>
      <c r="H20" s="17"/>
      <c r="I20" s="17"/>
      <c r="J20" s="17"/>
      <c r="K20" s="17"/>
      <c r="L20" s="17"/>
      <c r="M20" s="17"/>
      <c r="O20" s="17"/>
      <c r="P20" s="17"/>
      <c r="Q20" s="17"/>
      <c r="R20" s="117"/>
      <c r="S20" s="117"/>
      <c r="T20" s="117"/>
      <c r="U20" s="117"/>
      <c r="V20" s="117"/>
      <c r="W20" s="117"/>
      <c r="X20" s="117"/>
    </row>
    <row r="21" spans="2:24" x14ac:dyDescent="0.25">
      <c r="B21" s="11"/>
      <c r="C21" s="17"/>
      <c r="D21" s="17"/>
      <c r="E21" s="17"/>
      <c r="F21" s="17"/>
      <c r="G21" s="17"/>
      <c r="H21" s="17"/>
      <c r="I21" s="17"/>
      <c r="J21" s="17"/>
      <c r="K21" s="17"/>
      <c r="L21" s="17"/>
      <c r="M21" s="17"/>
      <c r="O21" s="17"/>
      <c r="P21" s="17"/>
      <c r="Q21" s="17"/>
      <c r="R21" s="117"/>
      <c r="S21" s="117"/>
      <c r="T21" s="117"/>
      <c r="U21" s="117"/>
      <c r="V21" s="117"/>
      <c r="W21" s="117"/>
      <c r="X21" s="117"/>
    </row>
    <row r="22" spans="2:24" x14ac:dyDescent="0.25">
      <c r="B22" s="11"/>
      <c r="C22" s="17"/>
      <c r="D22" s="17"/>
      <c r="E22" s="17"/>
      <c r="F22" s="17"/>
      <c r="G22" s="17"/>
      <c r="H22" s="17"/>
      <c r="I22" s="17"/>
      <c r="J22" s="17"/>
      <c r="K22" s="17"/>
      <c r="L22" s="17"/>
      <c r="M22" s="17"/>
      <c r="O22" s="17"/>
      <c r="P22" s="17"/>
      <c r="Q22" s="17"/>
      <c r="R22" s="117"/>
      <c r="S22" s="117"/>
      <c r="T22" s="117"/>
      <c r="U22" s="117"/>
      <c r="V22" s="117"/>
      <c r="W22" s="117"/>
      <c r="X22" s="117"/>
    </row>
    <row r="23" spans="2:24" x14ac:dyDescent="0.25">
      <c r="B23" s="11"/>
      <c r="C23" s="17"/>
      <c r="D23" s="17"/>
      <c r="E23" s="17"/>
      <c r="F23" s="17"/>
      <c r="G23" s="17"/>
      <c r="H23" s="17"/>
      <c r="I23" s="17"/>
      <c r="J23" s="17"/>
      <c r="K23" s="17"/>
      <c r="L23" s="17"/>
      <c r="M23" s="17"/>
      <c r="O23" s="17"/>
      <c r="P23" s="17"/>
      <c r="Q23" s="17"/>
      <c r="R23" s="117"/>
      <c r="S23" s="117"/>
      <c r="T23" s="117"/>
      <c r="U23" s="117"/>
      <c r="V23" s="117"/>
      <c r="W23" s="117"/>
      <c r="X23" s="117"/>
    </row>
    <row r="24" spans="2:24" x14ac:dyDescent="0.25">
      <c r="B24" s="11"/>
      <c r="C24" s="17"/>
      <c r="D24" s="17"/>
      <c r="E24" s="17"/>
      <c r="F24" s="17"/>
      <c r="G24" s="17"/>
      <c r="H24" s="17"/>
      <c r="I24" s="17"/>
      <c r="J24" s="17"/>
      <c r="K24" s="17"/>
      <c r="L24" s="17"/>
      <c r="M24" s="17"/>
      <c r="O24" s="17"/>
      <c r="P24" s="17"/>
      <c r="Q24" s="17"/>
      <c r="R24" s="117"/>
      <c r="S24" s="117"/>
      <c r="T24" s="117"/>
      <c r="U24" s="117"/>
      <c r="V24" s="117"/>
      <c r="W24" s="117"/>
      <c r="X24" s="117"/>
    </row>
    <row r="25" spans="2:24" x14ac:dyDescent="0.25">
      <c r="B25" s="11"/>
      <c r="C25" s="17"/>
      <c r="D25" s="17"/>
      <c r="E25" s="17"/>
      <c r="F25" s="17"/>
      <c r="G25" s="17"/>
      <c r="H25" s="17"/>
      <c r="I25" s="17"/>
      <c r="J25" s="17"/>
      <c r="K25" s="17"/>
      <c r="L25" s="17"/>
      <c r="M25" s="17"/>
      <c r="O25" s="17"/>
      <c r="P25" s="17"/>
      <c r="Q25" s="17"/>
      <c r="R25" s="117"/>
      <c r="S25" s="117"/>
      <c r="T25" s="117"/>
      <c r="U25" s="117"/>
      <c r="V25" s="117"/>
      <c r="W25" s="117"/>
      <c r="X25" s="117"/>
    </row>
    <row r="26" spans="2:24" ht="15.75" customHeight="1" thickBot="1" x14ac:dyDescent="0.3">
      <c r="B26" s="12"/>
      <c r="C26" s="18"/>
      <c r="D26" s="18"/>
      <c r="E26" s="18"/>
      <c r="F26" s="17"/>
      <c r="G26" s="18"/>
      <c r="H26" s="18"/>
      <c r="I26" s="18"/>
      <c r="J26" s="17"/>
      <c r="K26" s="17"/>
      <c r="L26" s="17"/>
      <c r="M26" s="17"/>
      <c r="N26" s="17"/>
      <c r="O26" s="18"/>
      <c r="P26" s="18"/>
      <c r="Q26" s="18"/>
      <c r="R26" s="117"/>
      <c r="S26" s="117"/>
      <c r="T26" s="117"/>
      <c r="U26" s="17"/>
      <c r="V26" s="117"/>
      <c r="W26" s="117"/>
      <c r="X26" s="117"/>
    </row>
    <row r="27" spans="2:24" ht="15.75" customHeight="1" thickBot="1" x14ac:dyDescent="0.3">
      <c r="B27" s="71" t="s">
        <v>25</v>
      </c>
      <c r="C27" s="63">
        <f>SUM(C7:C26)</f>
        <v>1826.1143446999999</v>
      </c>
      <c r="D27" s="63">
        <f>SUM(D7:D26)</f>
        <v>3277.0648554000004</v>
      </c>
      <c r="E27" s="63">
        <f>SUM(E7:E26)</f>
        <v>6748.6250316999995</v>
      </c>
      <c r="F27" s="17"/>
      <c r="G27" s="63">
        <f>SUM(G7:G26)</f>
        <v>4940.5472495000004</v>
      </c>
      <c r="H27" s="63">
        <f>SUM(H7:H26)</f>
        <v>6217.7130532000001</v>
      </c>
      <c r="I27" s="63">
        <f>SUM(I7:I26)</f>
        <v>9200.0587793000013</v>
      </c>
      <c r="J27" s="17"/>
      <c r="K27" s="63">
        <f>AVERAGE(K7:K26)</f>
        <v>921.01373877801291</v>
      </c>
      <c r="L27" s="63">
        <f>AVERAGE(L7:L26)</f>
        <v>361.76412334194447</v>
      </c>
      <c r="M27" s="63">
        <f>AVERAGE(M7:M26)</f>
        <v>234.67444897274933</v>
      </c>
      <c r="N27" s="17"/>
      <c r="O27" s="63">
        <f>SUM(O7:O26)</f>
        <v>23234.000216200002</v>
      </c>
      <c r="P27" s="63">
        <f>SUM(P7:P26)</f>
        <v>16585.052089799996</v>
      </c>
      <c r="Q27" s="63">
        <f>SUM(Q7:Q26)</f>
        <v>39819.052305999998</v>
      </c>
      <c r="R27" s="64">
        <f>C27/$O27</f>
        <v>7.8596639739494115E-2</v>
      </c>
      <c r="S27" s="64">
        <f>D27/$O27</f>
        <v>0.14104608870215354</v>
      </c>
      <c r="T27" s="64">
        <f>E27/$O27</f>
        <v>0.29046332826469085</v>
      </c>
      <c r="U27" s="17"/>
      <c r="V27" s="64">
        <f>(C27+G27)/$Q27</f>
        <v>0.16993527475741529</v>
      </c>
      <c r="W27" s="64">
        <f>(D27+H27)/$Q27</f>
        <v>0.23844811362246593</v>
      </c>
      <c r="X27" s="64">
        <f>(E27+I27)/$Q27</f>
        <v>0.40052896509033259</v>
      </c>
    </row>
    <row r="29" spans="2:24" x14ac:dyDescent="0.25">
      <c r="B29" t="s">
        <v>194</v>
      </c>
      <c r="G29" s="125">
        <f>G27/C27</f>
        <v>2.7054972016616241</v>
      </c>
      <c r="H29" s="125">
        <f>H27/D27</f>
        <v>1.8973420812695703</v>
      </c>
      <c r="I29" s="125">
        <f>I27/E27</f>
        <v>1.3632493635496115</v>
      </c>
    </row>
  </sheetData>
  <mergeCells count="13">
    <mergeCell ref="R4:T4"/>
    <mergeCell ref="Q5:Q6"/>
    <mergeCell ref="R5:T5"/>
    <mergeCell ref="V5:X5"/>
    <mergeCell ref="O4:Q4"/>
    <mergeCell ref="O5:O6"/>
    <mergeCell ref="P5:P6"/>
    <mergeCell ref="C4:E4"/>
    <mergeCell ref="G4:I4"/>
    <mergeCell ref="K4:M4"/>
    <mergeCell ref="C5:E5"/>
    <mergeCell ref="G5:I5"/>
    <mergeCell ref="K5:M5"/>
  </mergeCells>
  <pageMargins left="0.7" right="0.7" top="0.75" bottom="0.75" header="0.3" footer="0.3"/>
  <pageSetup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sheetPr>
  <dimension ref="B1:AB43"/>
  <sheetViews>
    <sheetView workbookViewId="0"/>
  </sheetViews>
  <sheetFormatPr defaultRowHeight="15" x14ac:dyDescent="0.25"/>
  <cols>
    <col min="1" max="1" width="4.28515625" customWidth="1"/>
    <col min="7" max="7" width="3" customWidth="1"/>
    <col min="11" max="11" width="2.7109375" customWidth="1"/>
    <col min="15" max="15" width="2.85546875" customWidth="1"/>
    <col min="19" max="19" width="2.7109375" customWidth="1"/>
    <col min="23" max="23" width="2.7109375" customWidth="1"/>
  </cols>
  <sheetData>
    <row r="1" spans="2:28" ht="15" customHeight="1" x14ac:dyDescent="0.25">
      <c r="H1" s="186" t="s">
        <v>179</v>
      </c>
      <c r="I1" s="148"/>
      <c r="J1" s="148"/>
      <c r="L1" s="186" t="s">
        <v>180</v>
      </c>
      <c r="M1" s="148"/>
      <c r="N1" s="148"/>
      <c r="P1" s="186" t="s">
        <v>181</v>
      </c>
      <c r="Q1" s="148"/>
      <c r="R1" s="148"/>
      <c r="T1" s="186" t="s">
        <v>182</v>
      </c>
      <c r="U1" s="148"/>
      <c r="V1" s="148"/>
      <c r="X1" s="185" t="s">
        <v>183</v>
      </c>
      <c r="Y1" s="148"/>
      <c r="Z1" s="148"/>
      <c r="AA1" s="148"/>
      <c r="AB1" s="148"/>
    </row>
    <row r="2" spans="2:28" x14ac:dyDescent="0.25">
      <c r="H2" s="148"/>
      <c r="I2" s="148"/>
      <c r="J2" s="148"/>
      <c r="L2" s="148"/>
      <c r="M2" s="148"/>
      <c r="N2" s="148"/>
      <c r="P2" s="148"/>
      <c r="Q2" s="148"/>
      <c r="R2" s="148"/>
      <c r="T2" s="148"/>
      <c r="U2" s="148"/>
      <c r="V2" s="148"/>
      <c r="X2" s="148"/>
      <c r="Y2" s="148"/>
      <c r="Z2" s="148"/>
      <c r="AA2" s="148"/>
      <c r="AB2" s="148"/>
    </row>
    <row r="3" spans="2:28" x14ac:dyDescent="0.25">
      <c r="H3" s="148"/>
      <c r="I3" s="148"/>
      <c r="J3" s="148"/>
      <c r="L3" s="148"/>
      <c r="M3" s="148"/>
      <c r="N3" s="148"/>
      <c r="P3" s="148"/>
      <c r="Q3" s="148"/>
      <c r="R3" s="148"/>
      <c r="T3" s="148"/>
      <c r="U3" s="148"/>
      <c r="V3" s="148"/>
      <c r="X3" s="148"/>
      <c r="Y3" s="148"/>
      <c r="Z3" s="148"/>
      <c r="AA3" s="148"/>
      <c r="AB3" s="148"/>
    </row>
    <row r="4" spans="2:28" ht="18" customHeight="1" thickBot="1" x14ac:dyDescent="0.3">
      <c r="C4" s="66" t="s">
        <v>48</v>
      </c>
      <c r="H4" s="148"/>
      <c r="I4" s="148"/>
      <c r="J4" s="148"/>
      <c r="L4" s="148"/>
      <c r="M4" s="148"/>
      <c r="N4" s="148"/>
      <c r="P4" s="148"/>
      <c r="Q4" s="148"/>
      <c r="R4" s="148"/>
      <c r="T4" s="148"/>
      <c r="U4" s="148"/>
      <c r="V4" s="148"/>
      <c r="X4" s="148"/>
      <c r="Y4" s="148"/>
      <c r="Z4" s="148"/>
      <c r="AA4" s="148"/>
      <c r="AB4" s="148"/>
    </row>
    <row r="5" spans="2:28" ht="39.75" customHeight="1" thickBot="1" x14ac:dyDescent="0.3">
      <c r="B5" s="56"/>
      <c r="C5" s="142" t="s">
        <v>50</v>
      </c>
      <c r="D5" s="142" t="s">
        <v>51</v>
      </c>
      <c r="E5" s="140"/>
      <c r="F5" s="140"/>
      <c r="H5" s="142" t="s">
        <v>184</v>
      </c>
      <c r="I5" s="140"/>
      <c r="J5" s="140"/>
      <c r="L5" s="142" t="s">
        <v>185</v>
      </c>
      <c r="M5" s="140"/>
      <c r="N5" s="140"/>
      <c r="P5" s="142" t="s">
        <v>186</v>
      </c>
      <c r="Q5" s="140"/>
      <c r="R5" s="140"/>
      <c r="T5" s="142" t="s">
        <v>187</v>
      </c>
      <c r="U5" s="140"/>
      <c r="V5" s="140"/>
      <c r="X5" s="184" t="s">
        <v>188</v>
      </c>
      <c r="Y5" s="140"/>
      <c r="Z5" s="140"/>
    </row>
    <row r="6" spans="2:28" ht="15.75" customHeight="1" thickBot="1" x14ac:dyDescent="0.3">
      <c r="B6" s="53" t="s">
        <v>14</v>
      </c>
      <c r="C6" s="140"/>
      <c r="D6" s="47" t="s">
        <v>66</v>
      </c>
      <c r="E6" s="47" t="s">
        <v>67</v>
      </c>
      <c r="F6" s="47" t="s">
        <v>68</v>
      </c>
      <c r="H6" s="47" t="s">
        <v>66</v>
      </c>
      <c r="I6" s="47" t="s">
        <v>67</v>
      </c>
      <c r="J6" s="47" t="s">
        <v>68</v>
      </c>
      <c r="L6" s="47" t="s">
        <v>66</v>
      </c>
      <c r="M6" s="47" t="s">
        <v>67</v>
      </c>
      <c r="N6" s="47" t="s">
        <v>68</v>
      </c>
      <c r="P6" s="47" t="s">
        <v>66</v>
      </c>
      <c r="Q6" s="47" t="s">
        <v>67</v>
      </c>
      <c r="R6" s="47" t="s">
        <v>68</v>
      </c>
      <c r="T6" s="47" t="s">
        <v>66</v>
      </c>
      <c r="U6" s="47" t="s">
        <v>67</v>
      </c>
      <c r="V6" s="47" t="s">
        <v>68</v>
      </c>
      <c r="X6" s="47" t="s">
        <v>66</v>
      </c>
      <c r="Y6" s="47" t="s">
        <v>67</v>
      </c>
      <c r="Z6" s="47" t="s">
        <v>68</v>
      </c>
    </row>
    <row r="7" spans="2:28" x14ac:dyDescent="0.25">
      <c r="B7" t="s">
        <v>18</v>
      </c>
      <c r="C7" s="44">
        <v>1509</v>
      </c>
      <c r="D7" s="44">
        <v>44</v>
      </c>
      <c r="E7" s="44">
        <v>290</v>
      </c>
      <c r="F7" s="44">
        <v>880</v>
      </c>
      <c r="H7" s="108">
        <v>5.0165030000000002</v>
      </c>
      <c r="I7" s="108">
        <v>56.427309999999999</v>
      </c>
      <c r="J7" s="108">
        <v>217.253557</v>
      </c>
      <c r="L7" s="44">
        <v>4</v>
      </c>
      <c r="M7" s="44">
        <v>7</v>
      </c>
      <c r="N7" s="44">
        <v>10</v>
      </c>
      <c r="P7" s="108">
        <v>0.287547</v>
      </c>
      <c r="Q7" s="108">
        <v>2.339944</v>
      </c>
      <c r="R7" s="108">
        <v>0.70686400000000005</v>
      </c>
      <c r="S7" s="108"/>
      <c r="T7" s="108">
        <v>5.3040500000000002</v>
      </c>
      <c r="U7" s="108">
        <v>58.767254000000001</v>
      </c>
      <c r="V7" s="108">
        <v>217.960421</v>
      </c>
      <c r="X7">
        <v>0</v>
      </c>
      <c r="Y7">
        <v>0</v>
      </c>
      <c r="Z7">
        <v>0</v>
      </c>
    </row>
    <row r="8" spans="2:28" x14ac:dyDescent="0.25">
      <c r="B8" t="s">
        <v>19</v>
      </c>
      <c r="C8" s="44">
        <v>5</v>
      </c>
      <c r="D8" s="44">
        <v>2</v>
      </c>
      <c r="E8" s="44">
        <v>2</v>
      </c>
      <c r="F8" s="44">
        <v>4</v>
      </c>
      <c r="H8" s="108">
        <v>4.8939000000000003E-2</v>
      </c>
      <c r="I8" s="108">
        <v>0.12324</v>
      </c>
      <c r="J8" s="108">
        <v>0.279389</v>
      </c>
      <c r="L8" s="44">
        <v>0</v>
      </c>
      <c r="M8" s="44">
        <v>1</v>
      </c>
      <c r="N8" s="44">
        <v>0</v>
      </c>
      <c r="P8" s="108">
        <v>0</v>
      </c>
      <c r="Q8" s="108">
        <v>1.4035000000000001E-2</v>
      </c>
      <c r="R8" s="108">
        <v>0</v>
      </c>
      <c r="S8" s="108"/>
      <c r="T8" s="108">
        <v>4.8939000000000003E-2</v>
      </c>
      <c r="U8" s="108">
        <v>0.13727500000000001</v>
      </c>
      <c r="V8" s="108">
        <v>0.279389</v>
      </c>
      <c r="X8">
        <v>0</v>
      </c>
      <c r="Y8">
        <v>0</v>
      </c>
      <c r="Z8">
        <v>0</v>
      </c>
    </row>
    <row r="9" spans="2:28" x14ac:dyDescent="0.25">
      <c r="B9" t="s">
        <v>20</v>
      </c>
      <c r="C9" s="44">
        <v>383</v>
      </c>
      <c r="D9" s="44">
        <v>20</v>
      </c>
      <c r="E9" s="44">
        <v>69</v>
      </c>
      <c r="F9" s="44">
        <v>299</v>
      </c>
      <c r="H9" s="108">
        <v>3.9093170000000002</v>
      </c>
      <c r="I9" s="108">
        <v>14.9999</v>
      </c>
      <c r="J9" s="108">
        <v>60.058740999999998</v>
      </c>
      <c r="L9" s="44">
        <v>0</v>
      </c>
      <c r="M9" s="44">
        <v>1</v>
      </c>
      <c r="N9" s="44">
        <v>4</v>
      </c>
      <c r="P9" s="108">
        <v>0</v>
      </c>
      <c r="Q9" s="108">
        <v>2.0159E-2</v>
      </c>
      <c r="R9" s="108">
        <v>0.33220699999999997</v>
      </c>
      <c r="S9" s="108"/>
      <c r="T9" s="108">
        <v>3.9093170000000002</v>
      </c>
      <c r="U9" s="108">
        <v>15.020059</v>
      </c>
      <c r="V9" s="108">
        <v>60.390948000000002</v>
      </c>
      <c r="X9">
        <v>0</v>
      </c>
      <c r="Y9">
        <v>0</v>
      </c>
      <c r="Z9">
        <v>0</v>
      </c>
    </row>
    <row r="10" spans="2:28" x14ac:dyDescent="0.25">
      <c r="B10" t="s">
        <v>21</v>
      </c>
      <c r="C10" s="44">
        <v>2526</v>
      </c>
      <c r="D10" s="44">
        <v>819</v>
      </c>
      <c r="E10" s="44">
        <v>1292</v>
      </c>
      <c r="F10" s="44">
        <v>1898</v>
      </c>
      <c r="H10" s="108">
        <v>313.927909</v>
      </c>
      <c r="I10" s="108">
        <v>476.49127199999998</v>
      </c>
      <c r="J10" s="108">
        <v>662.65193199999999</v>
      </c>
      <c r="L10" s="44">
        <v>16</v>
      </c>
      <c r="M10" s="44">
        <v>22</v>
      </c>
      <c r="N10" s="44">
        <v>30</v>
      </c>
      <c r="P10" s="108">
        <v>1.638258</v>
      </c>
      <c r="Q10" s="108">
        <v>2.1884890000000001</v>
      </c>
      <c r="R10" s="108">
        <v>3.3856700000000002</v>
      </c>
      <c r="S10" s="108"/>
      <c r="T10" s="108">
        <v>315.56616700000001</v>
      </c>
      <c r="U10" s="108">
        <v>478.67976099999998</v>
      </c>
      <c r="V10" s="108">
        <v>666.03760199999999</v>
      </c>
      <c r="X10">
        <v>0</v>
      </c>
      <c r="Y10">
        <v>0</v>
      </c>
      <c r="Z10">
        <v>0</v>
      </c>
    </row>
    <row r="11" spans="2:28" x14ac:dyDescent="0.25">
      <c r="B11" t="s">
        <v>22</v>
      </c>
      <c r="C11" s="44">
        <v>4434</v>
      </c>
      <c r="D11" s="44">
        <v>27</v>
      </c>
      <c r="E11" s="44">
        <v>46</v>
      </c>
      <c r="F11" s="44">
        <v>399</v>
      </c>
      <c r="H11" s="108">
        <v>14.815719</v>
      </c>
      <c r="I11" s="108">
        <v>23.728171</v>
      </c>
      <c r="J11" s="108">
        <v>122.357343</v>
      </c>
      <c r="L11" s="44">
        <v>1</v>
      </c>
      <c r="M11" s="44">
        <v>1</v>
      </c>
      <c r="N11" s="44">
        <v>28</v>
      </c>
      <c r="P11" s="108">
        <v>9.0154999999999999E-2</v>
      </c>
      <c r="Q11" s="108">
        <v>0.19255900000000001</v>
      </c>
      <c r="R11" s="108">
        <v>6.4999399999999996</v>
      </c>
      <c r="S11" s="108"/>
      <c r="T11" s="108">
        <v>14.905874000000001</v>
      </c>
      <c r="U11" s="108">
        <v>23.920729999999999</v>
      </c>
      <c r="V11" s="108">
        <v>128.857283</v>
      </c>
      <c r="X11">
        <v>0</v>
      </c>
      <c r="Y11">
        <v>0</v>
      </c>
      <c r="Z11">
        <v>0</v>
      </c>
    </row>
    <row r="12" spans="2:28" x14ac:dyDescent="0.25">
      <c r="B12" t="s">
        <v>23</v>
      </c>
      <c r="C12" s="44">
        <v>3251</v>
      </c>
      <c r="D12" s="44">
        <v>139</v>
      </c>
      <c r="E12" s="44">
        <v>294</v>
      </c>
      <c r="F12" s="44">
        <v>1114</v>
      </c>
      <c r="H12" s="108">
        <v>57.025981999999999</v>
      </c>
      <c r="I12" s="108">
        <v>98.653954999999996</v>
      </c>
      <c r="J12" s="108">
        <v>247.03000700000001</v>
      </c>
      <c r="L12" s="44">
        <v>2</v>
      </c>
      <c r="M12" s="44">
        <v>5</v>
      </c>
      <c r="N12" s="44">
        <v>37</v>
      </c>
      <c r="P12" s="108">
        <v>0.26938000000000001</v>
      </c>
      <c r="Q12" s="108">
        <v>0.44646799999999998</v>
      </c>
      <c r="R12" s="108">
        <v>5.4896779999999996</v>
      </c>
      <c r="S12" s="108"/>
      <c r="T12" s="108">
        <v>57.295361999999997</v>
      </c>
      <c r="U12" s="108">
        <v>99.100423000000006</v>
      </c>
      <c r="V12" s="108">
        <v>252.51968500000001</v>
      </c>
      <c r="X12">
        <v>0</v>
      </c>
      <c r="Y12">
        <v>0</v>
      </c>
      <c r="Z12">
        <v>0</v>
      </c>
    </row>
    <row r="13" spans="2:28" x14ac:dyDescent="0.25">
      <c r="B13" t="s">
        <v>24</v>
      </c>
      <c r="C13" s="44">
        <v>8350</v>
      </c>
      <c r="D13" s="44">
        <v>549</v>
      </c>
      <c r="E13" s="44">
        <v>943</v>
      </c>
      <c r="F13" s="44">
        <v>1746</v>
      </c>
      <c r="H13" s="108">
        <v>123.61793299999999</v>
      </c>
      <c r="I13" s="108">
        <v>226.62740500000001</v>
      </c>
      <c r="J13" s="108">
        <v>419.722487</v>
      </c>
      <c r="L13" s="44">
        <v>21</v>
      </c>
      <c r="M13" s="44">
        <v>33</v>
      </c>
      <c r="N13" s="44">
        <v>51</v>
      </c>
      <c r="P13" s="108">
        <v>3.0835409999999999</v>
      </c>
      <c r="Q13" s="108">
        <v>2.3875540000000002</v>
      </c>
      <c r="R13" s="108">
        <v>5.8151859999999997</v>
      </c>
      <c r="S13" s="108"/>
      <c r="T13" s="108">
        <v>126.701474</v>
      </c>
      <c r="U13" s="108">
        <v>229.014959</v>
      </c>
      <c r="V13" s="108">
        <v>425.53767299999998</v>
      </c>
      <c r="X13">
        <v>0</v>
      </c>
      <c r="Y13">
        <v>0</v>
      </c>
      <c r="Z13">
        <v>0</v>
      </c>
    </row>
    <row r="14" spans="2:28" x14ac:dyDescent="0.25">
      <c r="C14" s="44"/>
      <c r="D14" s="44"/>
      <c r="E14" s="44"/>
      <c r="F14" s="44"/>
      <c r="H14" s="108"/>
      <c r="I14" s="108"/>
      <c r="J14" s="108"/>
      <c r="L14" s="44"/>
      <c r="M14" s="44"/>
      <c r="N14" s="44"/>
      <c r="P14" s="108"/>
      <c r="Q14" s="108"/>
      <c r="R14" s="108"/>
      <c r="S14" s="108"/>
      <c r="T14" s="108"/>
      <c r="U14" s="108"/>
      <c r="V14" s="108"/>
    </row>
    <row r="15" spans="2:28" x14ac:dyDescent="0.25">
      <c r="C15" s="44"/>
      <c r="D15" s="44"/>
      <c r="E15" s="44"/>
      <c r="F15" s="44"/>
      <c r="H15" s="108"/>
      <c r="I15" s="108"/>
      <c r="J15" s="108"/>
      <c r="L15" s="44"/>
      <c r="M15" s="44"/>
      <c r="N15" s="44"/>
      <c r="P15" s="108"/>
      <c r="Q15" s="108"/>
      <c r="R15" s="108"/>
      <c r="S15" s="108"/>
      <c r="T15" s="108"/>
      <c r="U15" s="108"/>
      <c r="V15" s="108"/>
    </row>
    <row r="16" spans="2:28" x14ac:dyDescent="0.25">
      <c r="C16" s="44"/>
      <c r="D16" s="44"/>
      <c r="E16" s="44"/>
      <c r="F16" s="44"/>
      <c r="H16" s="108"/>
      <c r="I16" s="108"/>
      <c r="J16" s="108"/>
      <c r="L16" s="44"/>
      <c r="M16" s="44"/>
      <c r="N16" s="44"/>
      <c r="P16" s="108"/>
      <c r="Q16" s="108"/>
      <c r="R16" s="108"/>
      <c r="S16" s="108"/>
      <c r="T16" s="108"/>
      <c r="U16" s="108"/>
      <c r="V16" s="108"/>
    </row>
    <row r="17" spans="3:26" x14ac:dyDescent="0.25">
      <c r="C17" s="44"/>
      <c r="D17" s="44"/>
      <c r="E17" s="44"/>
      <c r="F17" s="44"/>
      <c r="H17" s="108"/>
      <c r="I17" s="108"/>
      <c r="J17" s="108"/>
      <c r="L17" s="44"/>
      <c r="M17" s="44"/>
      <c r="N17" s="44"/>
      <c r="P17" s="108"/>
      <c r="Q17" s="108"/>
      <c r="R17" s="108"/>
      <c r="S17" s="108"/>
      <c r="T17" s="108"/>
      <c r="U17" s="108"/>
      <c r="V17" s="108"/>
    </row>
    <row r="18" spans="3:26" x14ac:dyDescent="0.25">
      <c r="C18" s="44"/>
      <c r="D18" s="44"/>
      <c r="E18" s="44"/>
      <c r="F18" s="44"/>
      <c r="H18" s="108"/>
      <c r="I18" s="108"/>
      <c r="J18" s="108"/>
      <c r="L18" s="44"/>
      <c r="M18" s="44"/>
      <c r="N18" s="44"/>
      <c r="P18" s="108"/>
      <c r="Q18" s="108"/>
      <c r="R18" s="108"/>
      <c r="S18" s="108"/>
      <c r="T18" s="108"/>
      <c r="U18" s="108"/>
      <c r="V18" s="108"/>
    </row>
    <row r="19" spans="3:26" x14ac:dyDescent="0.25">
      <c r="C19" s="44"/>
      <c r="D19" s="44"/>
      <c r="E19" s="44"/>
      <c r="F19" s="44"/>
      <c r="H19" s="108"/>
      <c r="I19" s="108"/>
      <c r="J19" s="108"/>
      <c r="L19" s="44"/>
      <c r="M19" s="44"/>
      <c r="N19" s="44"/>
      <c r="P19" s="108"/>
      <c r="Q19" s="108"/>
      <c r="R19" s="108"/>
      <c r="S19" s="108"/>
      <c r="T19" s="108"/>
      <c r="U19" s="108"/>
      <c r="V19" s="108"/>
    </row>
    <row r="20" spans="3:26" x14ac:dyDescent="0.25">
      <c r="C20" s="44"/>
      <c r="D20" s="44"/>
      <c r="E20" s="44"/>
      <c r="F20" s="44"/>
      <c r="H20" s="108"/>
      <c r="I20" s="108"/>
      <c r="J20" s="108"/>
      <c r="L20" s="44"/>
      <c r="M20" s="44"/>
      <c r="N20" s="44"/>
      <c r="P20" s="108"/>
      <c r="Q20" s="108"/>
      <c r="R20" s="108"/>
      <c r="S20" s="108"/>
      <c r="T20" s="108"/>
      <c r="U20" s="108"/>
      <c r="V20" s="108"/>
    </row>
    <row r="21" spans="3:26" x14ac:dyDescent="0.25">
      <c r="C21" s="44"/>
      <c r="D21" s="44"/>
      <c r="E21" s="44"/>
      <c r="F21" s="44"/>
      <c r="H21" s="108"/>
      <c r="I21" s="108"/>
      <c r="J21" s="108"/>
      <c r="L21" s="44"/>
      <c r="M21" s="44"/>
      <c r="N21" s="44"/>
      <c r="P21" s="108"/>
      <c r="Q21" s="108"/>
      <c r="R21" s="108"/>
      <c r="S21" s="108"/>
      <c r="T21" s="108"/>
      <c r="U21" s="108"/>
      <c r="V21" s="108"/>
    </row>
    <row r="22" spans="3:26" x14ac:dyDescent="0.25">
      <c r="C22" s="44"/>
      <c r="D22" s="44"/>
      <c r="E22" s="44"/>
      <c r="F22" s="44"/>
      <c r="H22" s="108"/>
      <c r="I22" s="108"/>
      <c r="J22" s="108"/>
      <c r="L22" s="44"/>
      <c r="M22" s="44"/>
      <c r="N22" s="44"/>
      <c r="P22" s="108"/>
      <c r="Q22" s="108"/>
      <c r="R22" s="108"/>
      <c r="S22" s="108"/>
      <c r="T22" s="108"/>
      <c r="U22" s="108"/>
      <c r="V22" s="108"/>
    </row>
    <row r="23" spans="3:26" x14ac:dyDescent="0.25">
      <c r="C23" s="44"/>
      <c r="D23" s="44"/>
      <c r="E23" s="44"/>
      <c r="F23" s="44"/>
      <c r="H23" s="108"/>
      <c r="I23" s="108"/>
      <c r="J23" s="108"/>
      <c r="L23" s="44"/>
      <c r="M23" s="44"/>
      <c r="N23" s="44"/>
      <c r="P23" s="108"/>
      <c r="Q23" s="108"/>
      <c r="R23" s="108"/>
      <c r="S23" s="108"/>
      <c r="T23" s="108"/>
      <c r="U23" s="108"/>
      <c r="V23" s="108"/>
    </row>
    <row r="24" spans="3:26" x14ac:dyDescent="0.25">
      <c r="C24" s="44"/>
      <c r="D24" s="44"/>
      <c r="E24" s="44"/>
      <c r="F24" s="44"/>
      <c r="H24" s="108"/>
      <c r="I24" s="108"/>
      <c r="J24" s="108"/>
      <c r="L24" s="44"/>
      <c r="M24" s="44"/>
      <c r="N24" s="44"/>
      <c r="P24" s="108"/>
      <c r="Q24" s="108"/>
      <c r="R24" s="108"/>
      <c r="S24" s="108"/>
      <c r="T24" s="108"/>
      <c r="U24" s="108"/>
      <c r="V24" s="108"/>
    </row>
    <row r="25" spans="3:26" x14ac:dyDescent="0.25">
      <c r="C25" s="44"/>
      <c r="D25" s="44"/>
      <c r="E25" s="44"/>
      <c r="F25" s="44"/>
      <c r="H25" s="108"/>
      <c r="I25" s="108"/>
      <c r="J25" s="108"/>
      <c r="L25" s="44"/>
      <c r="M25" s="44"/>
      <c r="N25" s="44"/>
      <c r="P25" s="108"/>
      <c r="Q25" s="108"/>
      <c r="R25" s="108"/>
      <c r="S25" s="108"/>
      <c r="T25" s="108"/>
      <c r="U25" s="108"/>
      <c r="V25" s="108"/>
    </row>
    <row r="26" spans="3:26" ht="15.75" customHeight="1" thickBot="1" x14ac:dyDescent="0.3">
      <c r="C26" s="44"/>
      <c r="D26" s="44"/>
      <c r="E26" s="44"/>
      <c r="F26" s="44"/>
      <c r="H26" s="108"/>
      <c r="I26" s="108"/>
      <c r="J26" s="108"/>
      <c r="L26" s="44"/>
      <c r="M26" s="44"/>
      <c r="N26" s="44"/>
      <c r="P26" s="108"/>
      <c r="Q26" s="108"/>
      <c r="R26" s="108"/>
      <c r="S26" s="108"/>
      <c r="T26" s="108"/>
      <c r="U26" s="108"/>
      <c r="V26" s="108"/>
    </row>
    <row r="27" spans="3:26" ht="15.75" customHeight="1" thickBot="1" x14ac:dyDescent="0.3">
      <c r="C27" s="44"/>
      <c r="D27" s="63">
        <f>SUM(D7:D26)</f>
        <v>1600</v>
      </c>
      <c r="E27" s="63">
        <f>SUM(E7:E26)</f>
        <v>2936</v>
      </c>
      <c r="F27" s="63">
        <f>SUM(F7:F26)</f>
        <v>6340</v>
      </c>
      <c r="H27" s="114">
        <f>SUM(H7:H26)</f>
        <v>518.362302</v>
      </c>
      <c r="I27" s="114">
        <f>SUM(I7:I26)</f>
        <v>897.05125299999986</v>
      </c>
      <c r="J27" s="114">
        <f>SUM(J7:J26)</f>
        <v>1729.3534560000001</v>
      </c>
      <c r="L27" s="63">
        <f>SUM(L7:L26)</f>
        <v>44</v>
      </c>
      <c r="M27" s="63">
        <f>SUM(M7:M26)</f>
        <v>70</v>
      </c>
      <c r="N27" s="63">
        <f>SUM(N7:N26)</f>
        <v>160</v>
      </c>
      <c r="P27" s="114">
        <f>SUM(P7:P26)</f>
        <v>5.368881</v>
      </c>
      <c r="Q27" s="114">
        <f>SUM(Q7:Q26)</f>
        <v>7.5892080000000011</v>
      </c>
      <c r="R27" s="114">
        <f>SUM(R7:R26)</f>
        <v>22.229544999999998</v>
      </c>
      <c r="S27" s="109"/>
      <c r="T27" s="114">
        <f>SUM(T7:T26)</f>
        <v>523.73118299999999</v>
      </c>
      <c r="U27" s="114">
        <f>SUM(U7:U26)</f>
        <v>904.64046099999996</v>
      </c>
      <c r="V27" s="114">
        <f>SUM(V7:V26)</f>
        <v>1751.583001</v>
      </c>
      <c r="X27" s="63">
        <f>SUM(X7:X26)</f>
        <v>0</v>
      </c>
      <c r="Y27" s="63">
        <f>SUM(Y7:Y26)</f>
        <v>0</v>
      </c>
      <c r="Z27" s="63">
        <f>SUM(Z7:Z26)</f>
        <v>0</v>
      </c>
    </row>
    <row r="28" spans="3:26" x14ac:dyDescent="0.25">
      <c r="H28" s="109"/>
      <c r="I28" s="109"/>
      <c r="J28" s="109"/>
      <c r="L28" s="113"/>
      <c r="M28" s="113"/>
      <c r="N28" s="113"/>
      <c r="P28" s="109"/>
      <c r="Q28" s="109"/>
      <c r="R28" s="109"/>
      <c r="S28" s="109"/>
      <c r="T28" s="109"/>
      <c r="U28" s="109"/>
      <c r="V28" s="109"/>
    </row>
    <row r="29" spans="3:26" x14ac:dyDescent="0.25">
      <c r="H29" s="109"/>
      <c r="I29" s="109"/>
      <c r="J29" s="109"/>
      <c r="L29" s="113"/>
      <c r="M29" s="113"/>
      <c r="N29" s="113"/>
      <c r="P29" s="109"/>
      <c r="Q29" s="109"/>
      <c r="R29" s="109"/>
      <c r="S29" s="109"/>
      <c r="T29" s="109"/>
      <c r="U29" s="109"/>
      <c r="V29" s="109"/>
    </row>
    <row r="30" spans="3:26" x14ac:dyDescent="0.25">
      <c r="H30" s="109"/>
      <c r="I30" s="109"/>
      <c r="J30" s="109"/>
      <c r="L30" s="113"/>
      <c r="M30" s="113"/>
      <c r="N30" s="113"/>
      <c r="P30" s="109"/>
      <c r="Q30" s="109"/>
      <c r="R30" s="109"/>
      <c r="S30" s="109"/>
      <c r="T30" s="109"/>
      <c r="U30" s="109"/>
      <c r="V30" s="109"/>
    </row>
    <row r="31" spans="3:26" x14ac:dyDescent="0.25">
      <c r="H31" s="109"/>
      <c r="I31" s="109"/>
      <c r="J31" s="109"/>
      <c r="L31" s="113"/>
      <c r="M31" s="113"/>
      <c r="N31" s="113"/>
      <c r="P31" s="109"/>
      <c r="Q31" s="109"/>
      <c r="R31" s="109"/>
      <c r="S31" s="109"/>
      <c r="T31" s="109"/>
      <c r="U31" s="109"/>
      <c r="V31" s="109"/>
    </row>
    <row r="32" spans="3:26" x14ac:dyDescent="0.25">
      <c r="H32" s="109"/>
      <c r="I32" s="109"/>
      <c r="J32" s="109"/>
      <c r="L32" s="113"/>
      <c r="M32" s="113"/>
      <c r="N32" s="113"/>
      <c r="P32" s="109"/>
      <c r="Q32" s="109"/>
      <c r="R32" s="109"/>
      <c r="S32" s="109"/>
      <c r="T32" s="109"/>
      <c r="U32" s="109"/>
      <c r="V32" s="109"/>
    </row>
    <row r="33" spans="8:22" x14ac:dyDescent="0.25">
      <c r="H33" s="109"/>
      <c r="I33" s="109"/>
      <c r="J33" s="109"/>
      <c r="L33" s="113"/>
      <c r="M33" s="113"/>
      <c r="N33" s="113"/>
      <c r="P33" s="109"/>
      <c r="Q33" s="109"/>
      <c r="R33" s="109"/>
      <c r="S33" s="109"/>
      <c r="T33" s="109"/>
      <c r="U33" s="109"/>
      <c r="V33" s="109"/>
    </row>
    <row r="34" spans="8:22" x14ac:dyDescent="0.25">
      <c r="H34" s="109"/>
      <c r="I34" s="109"/>
      <c r="J34" s="109"/>
      <c r="L34" s="109"/>
      <c r="M34" s="109"/>
      <c r="N34" s="109"/>
      <c r="P34" s="109"/>
      <c r="Q34" s="109"/>
      <c r="R34" s="109"/>
      <c r="S34" s="109"/>
      <c r="T34" s="109"/>
      <c r="U34" s="109"/>
      <c r="V34" s="109"/>
    </row>
    <row r="35" spans="8:22" x14ac:dyDescent="0.25">
      <c r="H35" s="109"/>
      <c r="I35" s="109"/>
      <c r="J35" s="109"/>
      <c r="L35" s="109"/>
      <c r="M35" s="109"/>
      <c r="N35" s="109"/>
      <c r="P35" s="109"/>
      <c r="Q35" s="109"/>
      <c r="R35" s="109"/>
      <c r="S35" s="109"/>
      <c r="T35" s="109"/>
      <c r="U35" s="109"/>
      <c r="V35" s="109"/>
    </row>
    <row r="36" spans="8:22" x14ac:dyDescent="0.25">
      <c r="L36" s="109"/>
      <c r="M36" s="109"/>
      <c r="N36" s="109"/>
      <c r="P36" s="109"/>
      <c r="Q36" s="109"/>
      <c r="R36" s="109"/>
      <c r="S36" s="109"/>
      <c r="T36" s="109"/>
      <c r="U36" s="109"/>
      <c r="V36" s="109"/>
    </row>
    <row r="37" spans="8:22" x14ac:dyDescent="0.25">
      <c r="L37" s="109"/>
      <c r="M37" s="109"/>
      <c r="N37" s="109"/>
      <c r="P37" s="109"/>
      <c r="Q37" s="109"/>
      <c r="R37" s="109"/>
      <c r="S37" s="109"/>
      <c r="T37" s="109"/>
      <c r="U37" s="109"/>
      <c r="V37" s="109"/>
    </row>
    <row r="38" spans="8:22" x14ac:dyDescent="0.25">
      <c r="L38" s="109"/>
      <c r="M38" s="109"/>
      <c r="N38" s="109"/>
      <c r="P38" s="109"/>
      <c r="Q38" s="109"/>
      <c r="R38" s="109"/>
      <c r="S38" s="109"/>
      <c r="T38" s="109"/>
      <c r="U38" s="109"/>
      <c r="V38" s="109"/>
    </row>
    <row r="39" spans="8:22" x14ac:dyDescent="0.25">
      <c r="L39" s="109"/>
      <c r="M39" s="109"/>
      <c r="N39" s="109"/>
      <c r="P39" s="109"/>
      <c r="Q39" s="109"/>
      <c r="R39" s="109"/>
      <c r="S39" s="109"/>
      <c r="T39" s="109"/>
      <c r="U39" s="109"/>
      <c r="V39" s="109"/>
    </row>
    <row r="40" spans="8:22" x14ac:dyDescent="0.25">
      <c r="L40" s="109"/>
      <c r="M40" s="109"/>
      <c r="N40" s="109"/>
      <c r="P40" s="109"/>
      <c r="Q40" s="109"/>
      <c r="R40" s="109"/>
      <c r="S40" s="109"/>
      <c r="T40" s="109"/>
      <c r="U40" s="109"/>
      <c r="V40" s="109"/>
    </row>
    <row r="41" spans="8:22" x14ac:dyDescent="0.25">
      <c r="P41" s="109"/>
      <c r="Q41" s="109"/>
      <c r="R41" s="109"/>
      <c r="S41" s="109"/>
      <c r="T41" s="109"/>
      <c r="U41" s="109"/>
      <c r="V41" s="109"/>
    </row>
    <row r="42" spans="8:22" x14ac:dyDescent="0.25">
      <c r="P42" s="109"/>
      <c r="Q42" s="109"/>
      <c r="R42" s="109"/>
      <c r="S42" s="109"/>
      <c r="T42" s="109"/>
      <c r="U42" s="109"/>
      <c r="V42" s="109"/>
    </row>
    <row r="43" spans="8:22" x14ac:dyDescent="0.25">
      <c r="P43" s="109"/>
      <c r="Q43" s="109"/>
      <c r="R43" s="109"/>
      <c r="S43" s="109"/>
      <c r="T43" s="109"/>
      <c r="U43" s="109"/>
      <c r="V43" s="109"/>
    </row>
  </sheetData>
  <mergeCells count="12">
    <mergeCell ref="X5:Z5"/>
    <mergeCell ref="X1:AB4"/>
    <mergeCell ref="C5:C6"/>
    <mergeCell ref="D5:F5"/>
    <mergeCell ref="H5:J5"/>
    <mergeCell ref="L5:N5"/>
    <mergeCell ref="P5:R5"/>
    <mergeCell ref="P1:R4"/>
    <mergeCell ref="L1:N4"/>
    <mergeCell ref="T1:V4"/>
    <mergeCell ref="H1:J4"/>
    <mergeCell ref="T5:V5"/>
  </mergeCells>
  <pageMargins left="0.7" right="0.7" top="0.75" bottom="0.75" header="0.3" footer="0.3"/>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B1:V28"/>
  <sheetViews>
    <sheetView workbookViewId="0"/>
  </sheetViews>
  <sheetFormatPr defaultRowHeight="15" x14ac:dyDescent="0.25"/>
  <cols>
    <col min="1" max="1" width="5.5703125" customWidth="1"/>
    <col min="2" max="2" width="14.140625" customWidth="1"/>
  </cols>
  <sheetData>
    <row r="1" spans="2:22" x14ac:dyDescent="0.25">
      <c r="B1" s="75" t="s">
        <v>2</v>
      </c>
    </row>
    <row r="2" spans="2:22" x14ac:dyDescent="0.25">
      <c r="B2" t="s">
        <v>26</v>
      </c>
      <c r="C2" t="s">
        <v>27</v>
      </c>
    </row>
    <row r="3" spans="2:22" ht="15.75" customHeight="1" thickBot="1" x14ac:dyDescent="0.3"/>
    <row r="4" spans="2:22" ht="15.75" customHeight="1" thickBot="1" x14ac:dyDescent="0.3">
      <c r="B4" s="22"/>
      <c r="C4" s="143" t="s">
        <v>11</v>
      </c>
      <c r="D4" s="134"/>
      <c r="E4" s="134"/>
      <c r="F4" s="134"/>
      <c r="G4" s="134"/>
      <c r="H4" s="134"/>
      <c r="I4" s="134"/>
      <c r="J4" s="134"/>
      <c r="K4" s="134"/>
      <c r="L4" s="134"/>
      <c r="M4" s="134"/>
      <c r="N4" s="134"/>
      <c r="O4" s="134"/>
      <c r="P4" s="134"/>
      <c r="Q4" s="134"/>
      <c r="R4" s="134"/>
      <c r="S4" s="134"/>
      <c r="T4" s="134"/>
      <c r="U4" s="134"/>
      <c r="V4" s="134"/>
    </row>
    <row r="5" spans="2:22" ht="15.75" customHeight="1" thickBot="1" x14ac:dyDescent="0.3">
      <c r="C5" s="143" t="s">
        <v>15</v>
      </c>
      <c r="D5" s="134"/>
      <c r="E5" s="134"/>
      <c r="F5" s="144" t="s">
        <v>28</v>
      </c>
      <c r="G5" s="134"/>
      <c r="H5" s="134"/>
      <c r="J5" s="143" t="s">
        <v>16</v>
      </c>
      <c r="K5" s="134"/>
      <c r="L5" s="134"/>
      <c r="M5" s="144" t="s">
        <v>29</v>
      </c>
      <c r="N5" s="134"/>
      <c r="O5" s="134"/>
      <c r="Q5" s="143" t="s">
        <v>17</v>
      </c>
      <c r="R5" s="134"/>
      <c r="S5" s="134"/>
      <c r="T5" s="144" t="s">
        <v>30</v>
      </c>
      <c r="U5" s="134"/>
      <c r="V5" s="134"/>
    </row>
    <row r="6" spans="2:22" ht="15.75" customHeight="1" thickBot="1" x14ac:dyDescent="0.3">
      <c r="B6" s="9" t="s">
        <v>14</v>
      </c>
      <c r="C6" s="10" t="s">
        <v>31</v>
      </c>
      <c r="D6" s="119" t="s">
        <v>32</v>
      </c>
      <c r="E6" s="10" t="s">
        <v>33</v>
      </c>
      <c r="F6" s="120" t="s">
        <v>31</v>
      </c>
      <c r="G6" s="121" t="s">
        <v>32</v>
      </c>
      <c r="H6" s="120" t="s">
        <v>33</v>
      </c>
      <c r="I6" s="10"/>
      <c r="J6" s="10" t="s">
        <v>31</v>
      </c>
      <c r="K6" s="119" t="s">
        <v>32</v>
      </c>
      <c r="L6" s="10" t="s">
        <v>33</v>
      </c>
      <c r="M6" s="120" t="s">
        <v>31</v>
      </c>
      <c r="N6" s="121" t="s">
        <v>32</v>
      </c>
      <c r="O6" s="120" t="s">
        <v>33</v>
      </c>
      <c r="P6" s="10"/>
      <c r="Q6" s="10" t="s">
        <v>31</v>
      </c>
      <c r="R6" s="119" t="s">
        <v>32</v>
      </c>
      <c r="S6" s="10" t="s">
        <v>33</v>
      </c>
      <c r="T6" s="120" t="s">
        <v>31</v>
      </c>
      <c r="U6" s="121" t="s">
        <v>32</v>
      </c>
      <c r="V6" s="120" t="s">
        <v>33</v>
      </c>
    </row>
    <row r="7" spans="2:22" x14ac:dyDescent="0.25">
      <c r="B7" s="2" t="s">
        <v>18</v>
      </c>
      <c r="C7" s="7">
        <v>1.8403369000000001</v>
      </c>
      <c r="D7" s="7">
        <v>24.388333200000009</v>
      </c>
      <c r="E7" s="7">
        <v>13.658704200000001</v>
      </c>
      <c r="F7" s="48">
        <f t="shared" ref="F7:F13" si="0">IFERROR(C7/($C7+$D7+$E7), "NaN")</f>
        <v>4.6138331547183331E-2</v>
      </c>
      <c r="G7" s="48">
        <f t="shared" ref="G7:G13" si="1">IFERROR(D7/($C7+$D7+$E7), "NaN")</f>
        <v>0.61142989800659808</v>
      </c>
      <c r="H7" s="48">
        <f t="shared" ref="H7:H13" si="2">IFERROR(E7/($C7+$D7+$E7), "NaN")</f>
        <v>0.34243177044621853</v>
      </c>
      <c r="I7" s="49"/>
      <c r="J7" s="7">
        <v>12.539237</v>
      </c>
      <c r="K7" s="7">
        <v>185.0265569</v>
      </c>
      <c r="L7" s="7">
        <v>103.200518</v>
      </c>
      <c r="M7" s="48">
        <f t="shared" ref="M7:M13" si="3">IFERROR(J7/($J7+$K7+$L7), "NaN")</f>
        <v>4.169096239797327E-2</v>
      </c>
      <c r="N7" s="48">
        <f t="shared" ref="N7:N13" si="4">IFERROR(K7/($J7+$K7+$L7), "NaN")</f>
        <v>0.61518378082688452</v>
      </c>
      <c r="O7" s="48">
        <f t="shared" ref="O7:O13" si="5">IFERROR(L7/($J7+$K7+$L7), "NaN")</f>
        <v>0.34312525677514216</v>
      </c>
      <c r="P7" s="49"/>
      <c r="Q7" s="7">
        <v>33.750246199999992</v>
      </c>
      <c r="R7" s="7">
        <v>477.14000600000003</v>
      </c>
      <c r="S7" s="7">
        <v>300.14707049999998</v>
      </c>
      <c r="T7" s="48">
        <f t="shared" ref="T7:T13" si="6">IFERROR(Q7/($Q7+$R7+$S7), "NaN")</f>
        <v>4.1613678255450759E-2</v>
      </c>
      <c r="U7" s="48">
        <f t="shared" ref="U7:U13" si="7">IFERROR(R7/($Q7+$R7+$S7), "NaN")</f>
        <v>0.58830832151049173</v>
      </c>
      <c r="V7" s="48">
        <f t="shared" ref="V7:V13" si="8">IFERROR(S7/($Q7+$R7+$S7), "NaN")</f>
        <v>0.37007800023405751</v>
      </c>
    </row>
    <row r="8" spans="2:22" x14ac:dyDescent="0.25">
      <c r="B8" s="2" t="s">
        <v>19</v>
      </c>
      <c r="C8" s="7">
        <v>0</v>
      </c>
      <c r="D8" s="7">
        <v>0</v>
      </c>
      <c r="E8" s="7">
        <v>0</v>
      </c>
      <c r="F8" s="48" t="str">
        <f t="shared" si="0"/>
        <v>NaN</v>
      </c>
      <c r="G8" s="48" t="str">
        <f t="shared" si="1"/>
        <v>NaN</v>
      </c>
      <c r="H8" s="48" t="str">
        <f t="shared" si="2"/>
        <v>NaN</v>
      </c>
      <c r="I8" s="49"/>
      <c r="J8" s="7">
        <v>0</v>
      </c>
      <c r="K8" s="7">
        <v>0</v>
      </c>
      <c r="L8" s="7">
        <v>0</v>
      </c>
      <c r="M8" s="48" t="str">
        <f t="shared" si="3"/>
        <v>NaN</v>
      </c>
      <c r="N8" s="48" t="str">
        <f t="shared" si="4"/>
        <v>NaN</v>
      </c>
      <c r="O8" s="48" t="str">
        <f t="shared" si="5"/>
        <v>NaN</v>
      </c>
      <c r="P8" s="49"/>
      <c r="Q8" s="7">
        <v>0</v>
      </c>
      <c r="R8" s="7">
        <v>0</v>
      </c>
      <c r="S8" s="7">
        <v>0</v>
      </c>
      <c r="T8" s="48" t="str">
        <f t="shared" si="6"/>
        <v>NaN</v>
      </c>
      <c r="U8" s="48" t="str">
        <f t="shared" si="7"/>
        <v>NaN</v>
      </c>
      <c r="V8" s="48" t="str">
        <f t="shared" si="8"/>
        <v>NaN</v>
      </c>
    </row>
    <row r="9" spans="2:22" x14ac:dyDescent="0.25">
      <c r="B9" s="2" t="s">
        <v>20</v>
      </c>
      <c r="C9" s="7">
        <v>0</v>
      </c>
      <c r="D9" s="7">
        <v>8.3790619</v>
      </c>
      <c r="E9" s="7">
        <v>4.3483759000000006</v>
      </c>
      <c r="F9" s="48">
        <f t="shared" si="0"/>
        <v>0</v>
      </c>
      <c r="G9" s="48">
        <f t="shared" si="1"/>
        <v>0.65834632481959565</v>
      </c>
      <c r="H9" s="48">
        <f t="shared" si="2"/>
        <v>0.34165367518040435</v>
      </c>
      <c r="I9" s="49"/>
      <c r="J9" s="7">
        <v>5.5865900000000003E-2</v>
      </c>
      <c r="K9" s="7">
        <v>30.186073699999991</v>
      </c>
      <c r="L9" s="7">
        <v>15.5535058</v>
      </c>
      <c r="M9" s="48">
        <f t="shared" si="3"/>
        <v>1.2199007895226195E-3</v>
      </c>
      <c r="N9" s="48">
        <f t="shared" si="4"/>
        <v>0.65915012806055151</v>
      </c>
      <c r="O9" s="48">
        <f t="shared" si="5"/>
        <v>0.33962997114992582</v>
      </c>
      <c r="P9" s="49"/>
      <c r="Q9" s="7">
        <v>2.3913101000000001</v>
      </c>
      <c r="R9" s="7">
        <v>161.65437840000001</v>
      </c>
      <c r="S9" s="7">
        <v>79.642628400000007</v>
      </c>
      <c r="T9" s="48">
        <f t="shared" si="6"/>
        <v>9.8129862375851955E-3</v>
      </c>
      <c r="U9" s="48">
        <f t="shared" si="7"/>
        <v>0.66336532032570328</v>
      </c>
      <c r="V9" s="48">
        <f t="shared" si="8"/>
        <v>0.32682169343671147</v>
      </c>
    </row>
    <row r="10" spans="2:22" x14ac:dyDescent="0.25">
      <c r="B10" s="2" t="s">
        <v>21</v>
      </c>
      <c r="C10" s="7">
        <v>42.397150600000003</v>
      </c>
      <c r="D10" s="7">
        <v>815.79494490000002</v>
      </c>
      <c r="E10" s="7">
        <v>353.2728209</v>
      </c>
      <c r="F10" s="48">
        <f t="shared" si="0"/>
        <v>3.4996597941926173E-2</v>
      </c>
      <c r="G10" s="48">
        <f t="shared" si="1"/>
        <v>0.67339543544044478</v>
      </c>
      <c r="H10" s="48">
        <f t="shared" si="2"/>
        <v>0.29160796661762906</v>
      </c>
      <c r="I10" s="49"/>
      <c r="J10" s="7">
        <v>64.724007400000005</v>
      </c>
      <c r="K10" s="7">
        <v>1214.6879524999999</v>
      </c>
      <c r="L10" s="7">
        <v>565.94472180000002</v>
      </c>
      <c r="M10" s="48">
        <f t="shared" si="3"/>
        <v>3.5073982196425157E-2</v>
      </c>
      <c r="N10" s="48">
        <f t="shared" si="4"/>
        <v>0.65824020068629308</v>
      </c>
      <c r="O10" s="48">
        <f t="shared" si="5"/>
        <v>0.30668581711728171</v>
      </c>
      <c r="P10" s="49"/>
      <c r="Q10" s="7">
        <v>96.197143999999994</v>
      </c>
      <c r="R10" s="7">
        <v>1805.1264662000001</v>
      </c>
      <c r="S10" s="7">
        <v>800.7771123</v>
      </c>
      <c r="T10" s="48">
        <f t="shared" si="6"/>
        <v>3.5600872757621631E-2</v>
      </c>
      <c r="U10" s="48">
        <f t="shared" si="7"/>
        <v>0.66804558807485381</v>
      </c>
      <c r="V10" s="48">
        <f t="shared" si="8"/>
        <v>0.29635353916752449</v>
      </c>
    </row>
    <row r="11" spans="2:22" x14ac:dyDescent="0.25">
      <c r="B11" s="2" t="s">
        <v>22</v>
      </c>
      <c r="C11" s="7">
        <v>1.0295601999999999</v>
      </c>
      <c r="D11" s="7">
        <v>35.314542699999997</v>
      </c>
      <c r="E11" s="7">
        <v>21.486705400000002</v>
      </c>
      <c r="F11" s="48">
        <f t="shared" si="0"/>
        <v>1.7802970946888874E-2</v>
      </c>
      <c r="G11" s="48">
        <f t="shared" si="1"/>
        <v>0.61065275997534341</v>
      </c>
      <c r="H11" s="48">
        <f t="shared" si="2"/>
        <v>0.37154426907776772</v>
      </c>
      <c r="I11" s="49"/>
      <c r="J11" s="7">
        <v>1.7762332999999999</v>
      </c>
      <c r="K11" s="7">
        <v>50.963661899999998</v>
      </c>
      <c r="L11" s="7">
        <v>33.356436599999988</v>
      </c>
      <c r="M11" s="48">
        <f t="shared" si="3"/>
        <v>2.0630766292414796E-2</v>
      </c>
      <c r="N11" s="48">
        <f t="shared" si="4"/>
        <v>0.59193766835952477</v>
      </c>
      <c r="O11" s="48">
        <f t="shared" si="5"/>
        <v>0.38743156534806045</v>
      </c>
      <c r="P11" s="49"/>
      <c r="Q11" s="7">
        <v>12.4402025</v>
      </c>
      <c r="R11" s="7">
        <v>290.05278939999999</v>
      </c>
      <c r="S11" s="7">
        <v>224.14977379999999</v>
      </c>
      <c r="T11" s="48">
        <f t="shared" si="6"/>
        <v>2.3621709648787837E-2</v>
      </c>
      <c r="U11" s="48">
        <f t="shared" si="7"/>
        <v>0.55075813870616708</v>
      </c>
      <c r="V11" s="48">
        <f t="shared" si="8"/>
        <v>0.42562015164504524</v>
      </c>
    </row>
    <row r="12" spans="2:22" x14ac:dyDescent="0.25">
      <c r="B12" s="2" t="s">
        <v>23</v>
      </c>
      <c r="C12" s="7">
        <v>0</v>
      </c>
      <c r="D12" s="7">
        <v>7.2536740999999996</v>
      </c>
      <c r="E12" s="7">
        <v>23.525023600000001</v>
      </c>
      <c r="F12" s="48">
        <f t="shared" si="0"/>
        <v>0</v>
      </c>
      <c r="G12" s="48">
        <f t="shared" si="1"/>
        <v>0.2356718978399141</v>
      </c>
      <c r="H12" s="48">
        <f t="shared" si="2"/>
        <v>0.76432810216008584</v>
      </c>
      <c r="I12" s="49"/>
      <c r="J12" s="7">
        <v>0</v>
      </c>
      <c r="K12" s="7">
        <v>35.207109000000003</v>
      </c>
      <c r="L12" s="7">
        <v>131.29418720000001</v>
      </c>
      <c r="M12" s="48">
        <f t="shared" si="3"/>
        <v>0</v>
      </c>
      <c r="N12" s="48">
        <f t="shared" si="4"/>
        <v>0.21145246195386677</v>
      </c>
      <c r="O12" s="48">
        <f t="shared" si="5"/>
        <v>0.7885475380461332</v>
      </c>
      <c r="P12" s="49"/>
      <c r="Q12" s="7">
        <v>0.13899619999999999</v>
      </c>
      <c r="R12" s="7">
        <v>196.28134919999999</v>
      </c>
      <c r="S12" s="7">
        <v>743.77143180000007</v>
      </c>
      <c r="T12" s="48">
        <f t="shared" si="6"/>
        <v>1.4783813618743483E-4</v>
      </c>
      <c r="U12" s="48">
        <f t="shared" si="7"/>
        <v>0.20876735359731455</v>
      </c>
      <c r="V12" s="48">
        <f t="shared" si="8"/>
        <v>0.79108480826649807</v>
      </c>
    </row>
    <row r="13" spans="2:22" x14ac:dyDescent="0.25">
      <c r="B13" s="2" t="s">
        <v>24</v>
      </c>
      <c r="C13" s="7">
        <v>4.3137373999999999</v>
      </c>
      <c r="D13" s="7">
        <v>238.7324988</v>
      </c>
      <c r="E13" s="7">
        <v>230.37888190000001</v>
      </c>
      <c r="F13" s="48">
        <f t="shared" si="0"/>
        <v>9.1117628429018497E-3</v>
      </c>
      <c r="G13" s="48">
        <f t="shared" si="1"/>
        <v>0.50426665099246659</v>
      </c>
      <c r="H13" s="48">
        <f t="shared" si="2"/>
        <v>0.48662158616463153</v>
      </c>
      <c r="I13" s="49"/>
      <c r="J13" s="7">
        <v>9.5520282999999999</v>
      </c>
      <c r="K13" s="7">
        <v>446.84167079999997</v>
      </c>
      <c r="L13" s="7">
        <v>376.15509750000001</v>
      </c>
      <c r="M13" s="48">
        <f t="shared" si="3"/>
        <v>1.1473235369517077E-2</v>
      </c>
      <c r="N13" s="48">
        <f t="shared" si="4"/>
        <v>0.53671529239467031</v>
      </c>
      <c r="O13" s="48">
        <f t="shared" si="5"/>
        <v>0.45181147223581247</v>
      </c>
      <c r="P13" s="49"/>
      <c r="Q13" s="7">
        <v>23.057503499999999</v>
      </c>
      <c r="R13" s="7">
        <v>854.42989800000009</v>
      </c>
      <c r="S13" s="7">
        <v>647.47675370000002</v>
      </c>
      <c r="T13" s="48">
        <f t="shared" si="6"/>
        <v>1.5120029819308106E-2</v>
      </c>
      <c r="U13" s="48">
        <f t="shared" si="7"/>
        <v>0.56029506994408074</v>
      </c>
      <c r="V13" s="48">
        <f t="shared" si="8"/>
        <v>0.42458490023661111</v>
      </c>
    </row>
    <row r="14" spans="2:22" x14ac:dyDescent="0.25">
      <c r="B14" s="2"/>
      <c r="C14" s="7"/>
      <c r="D14" s="7"/>
      <c r="E14" s="7"/>
      <c r="F14" s="48"/>
      <c r="G14" s="48"/>
      <c r="H14" s="48"/>
      <c r="I14" s="49"/>
      <c r="J14" s="7"/>
      <c r="K14" s="7"/>
      <c r="L14" s="7"/>
      <c r="M14" s="48"/>
      <c r="N14" s="48"/>
      <c r="O14" s="48"/>
      <c r="P14" s="49"/>
      <c r="Q14" s="7"/>
      <c r="R14" s="7"/>
      <c r="S14" s="7"/>
      <c r="T14" s="48"/>
      <c r="U14" s="48"/>
      <c r="V14" s="48"/>
    </row>
    <row r="15" spans="2:22" x14ac:dyDescent="0.25">
      <c r="B15" s="11"/>
      <c r="C15" s="40"/>
      <c r="D15" s="40"/>
      <c r="E15" s="40"/>
      <c r="F15" s="48"/>
      <c r="G15" s="48"/>
      <c r="H15" s="48"/>
      <c r="I15" s="40"/>
      <c r="J15" s="40"/>
      <c r="K15" s="40"/>
      <c r="L15" s="40"/>
      <c r="M15" s="48"/>
      <c r="N15" s="48"/>
      <c r="O15" s="48"/>
      <c r="P15" s="40"/>
      <c r="Q15" s="40"/>
      <c r="R15" s="40"/>
      <c r="S15" s="40"/>
      <c r="T15" s="48"/>
      <c r="U15" s="48"/>
      <c r="V15" s="48"/>
    </row>
    <row r="16" spans="2:22" x14ac:dyDescent="0.25">
      <c r="B16" s="11"/>
      <c r="C16" s="40"/>
      <c r="D16" s="40"/>
      <c r="E16" s="40"/>
      <c r="F16" s="48"/>
      <c r="G16" s="48"/>
      <c r="H16" s="48"/>
      <c r="I16" s="40"/>
      <c r="J16" s="40"/>
      <c r="K16" s="40"/>
      <c r="L16" s="40"/>
      <c r="M16" s="48"/>
      <c r="N16" s="48"/>
      <c r="O16" s="48"/>
      <c r="P16" s="40"/>
      <c r="Q16" s="40"/>
      <c r="R16" s="40"/>
      <c r="S16" s="40"/>
      <c r="T16" s="48"/>
      <c r="U16" s="48"/>
      <c r="V16" s="48"/>
    </row>
    <row r="17" spans="2:22" x14ac:dyDescent="0.25">
      <c r="B17" s="11"/>
      <c r="C17" s="40"/>
      <c r="D17" s="40"/>
      <c r="E17" s="40"/>
      <c r="F17" s="48"/>
      <c r="G17" s="48"/>
      <c r="H17" s="48"/>
      <c r="I17" s="40"/>
      <c r="J17" s="40"/>
      <c r="K17" s="40"/>
      <c r="L17" s="40"/>
      <c r="M17" s="48"/>
      <c r="N17" s="48"/>
      <c r="O17" s="48"/>
      <c r="P17" s="40"/>
      <c r="Q17" s="40"/>
      <c r="R17" s="40"/>
      <c r="S17" s="40"/>
      <c r="T17" s="48"/>
      <c r="U17" s="48"/>
      <c r="V17" s="48"/>
    </row>
    <row r="18" spans="2:22" x14ac:dyDescent="0.25">
      <c r="B18" s="11"/>
      <c r="C18" s="40"/>
      <c r="D18" s="40"/>
      <c r="E18" s="40"/>
      <c r="F18" s="48"/>
      <c r="G18" s="48"/>
      <c r="H18" s="48"/>
      <c r="I18" s="40"/>
      <c r="J18" s="40"/>
      <c r="K18" s="40"/>
      <c r="L18" s="40"/>
      <c r="M18" s="48"/>
      <c r="N18" s="48"/>
      <c r="O18" s="48"/>
      <c r="P18" s="40"/>
      <c r="Q18" s="40"/>
      <c r="R18" s="40"/>
      <c r="S18" s="40"/>
      <c r="T18" s="48"/>
      <c r="U18" s="48"/>
      <c r="V18" s="48"/>
    </row>
    <row r="19" spans="2:22" x14ac:dyDescent="0.25">
      <c r="B19" s="11"/>
      <c r="C19" s="40"/>
      <c r="D19" s="40"/>
      <c r="E19" s="40"/>
      <c r="F19" s="48"/>
      <c r="G19" s="48"/>
      <c r="H19" s="48"/>
      <c r="I19" s="40"/>
      <c r="J19" s="40"/>
      <c r="K19" s="40"/>
      <c r="L19" s="40"/>
      <c r="M19" s="48"/>
      <c r="N19" s="48"/>
      <c r="O19" s="48"/>
      <c r="P19" s="40"/>
      <c r="Q19" s="40"/>
      <c r="R19" s="40"/>
      <c r="S19" s="40"/>
      <c r="T19" s="48"/>
      <c r="U19" s="48"/>
      <c r="V19" s="48"/>
    </row>
    <row r="20" spans="2:22" x14ac:dyDescent="0.25">
      <c r="B20" s="11"/>
      <c r="C20" s="40"/>
      <c r="D20" s="40"/>
      <c r="E20" s="40"/>
      <c r="F20" s="48"/>
      <c r="G20" s="48"/>
      <c r="H20" s="48"/>
      <c r="I20" s="40"/>
      <c r="J20" s="40"/>
      <c r="K20" s="40"/>
      <c r="L20" s="40"/>
      <c r="M20" s="48"/>
      <c r="N20" s="48"/>
      <c r="O20" s="48"/>
      <c r="P20" s="40"/>
      <c r="Q20" s="40"/>
      <c r="R20" s="40"/>
      <c r="S20" s="40"/>
      <c r="T20" s="48"/>
      <c r="U20" s="48"/>
      <c r="V20" s="48"/>
    </row>
    <row r="21" spans="2:22" x14ac:dyDescent="0.25">
      <c r="B21" s="11"/>
      <c r="C21" s="40"/>
      <c r="D21" s="40"/>
      <c r="E21" s="40"/>
      <c r="F21" s="48"/>
      <c r="G21" s="48"/>
      <c r="H21" s="48"/>
      <c r="I21" s="40"/>
      <c r="J21" s="40"/>
      <c r="K21" s="40"/>
      <c r="L21" s="40"/>
      <c r="M21" s="48"/>
      <c r="N21" s="48"/>
      <c r="O21" s="48"/>
      <c r="P21" s="40"/>
      <c r="Q21" s="40"/>
      <c r="R21" s="40"/>
      <c r="S21" s="40"/>
      <c r="T21" s="48"/>
      <c r="U21" s="48"/>
      <c r="V21" s="48"/>
    </row>
    <row r="22" spans="2:22" x14ac:dyDescent="0.25">
      <c r="B22" s="11"/>
      <c r="C22" s="40"/>
      <c r="D22" s="40"/>
      <c r="E22" s="40"/>
      <c r="F22" s="48"/>
      <c r="G22" s="48"/>
      <c r="H22" s="48"/>
      <c r="I22" s="40"/>
      <c r="J22" s="40"/>
      <c r="K22" s="40"/>
      <c r="L22" s="40"/>
      <c r="M22" s="48"/>
      <c r="N22" s="48"/>
      <c r="O22" s="48"/>
      <c r="P22" s="40"/>
      <c r="Q22" s="40"/>
      <c r="R22" s="40"/>
      <c r="S22" s="40"/>
      <c r="T22" s="48"/>
      <c r="U22" s="48"/>
      <c r="V22" s="48"/>
    </row>
    <row r="23" spans="2:22" x14ac:dyDescent="0.25">
      <c r="B23" s="11"/>
      <c r="C23" s="40"/>
      <c r="D23" s="40"/>
      <c r="E23" s="40"/>
      <c r="F23" s="48"/>
      <c r="G23" s="48"/>
      <c r="H23" s="48"/>
      <c r="I23" s="40"/>
      <c r="J23" s="40"/>
      <c r="K23" s="40"/>
      <c r="L23" s="40"/>
      <c r="M23" s="48"/>
      <c r="N23" s="48"/>
      <c r="O23" s="48"/>
      <c r="P23" s="40"/>
      <c r="Q23" s="40"/>
      <c r="R23" s="40"/>
      <c r="S23" s="40"/>
      <c r="T23" s="48"/>
      <c r="U23" s="48"/>
      <c r="V23" s="48"/>
    </row>
    <row r="24" spans="2:22" x14ac:dyDescent="0.25">
      <c r="B24" s="11"/>
      <c r="C24" s="40"/>
      <c r="D24" s="40"/>
      <c r="E24" s="40"/>
      <c r="F24" s="48"/>
      <c r="G24" s="48"/>
      <c r="H24" s="48"/>
      <c r="I24" s="40"/>
      <c r="J24" s="40"/>
      <c r="K24" s="40"/>
      <c r="L24" s="40"/>
      <c r="M24" s="48"/>
      <c r="N24" s="48"/>
      <c r="O24" s="48"/>
      <c r="P24" s="40"/>
      <c r="Q24" s="40"/>
      <c r="R24" s="40"/>
      <c r="S24" s="40"/>
      <c r="T24" s="48"/>
      <c r="U24" s="48"/>
      <c r="V24" s="48"/>
    </row>
    <row r="25" spans="2:22" x14ac:dyDescent="0.25">
      <c r="B25" s="11"/>
      <c r="C25" s="40"/>
      <c r="D25" s="40"/>
      <c r="E25" s="40"/>
      <c r="F25" s="48"/>
      <c r="G25" s="48"/>
      <c r="H25" s="48"/>
      <c r="I25" s="40"/>
      <c r="J25" s="40"/>
      <c r="K25" s="40"/>
      <c r="L25" s="40"/>
      <c r="M25" s="48"/>
      <c r="N25" s="48"/>
      <c r="O25" s="48"/>
      <c r="P25" s="40"/>
      <c r="Q25" s="40"/>
      <c r="R25" s="40"/>
      <c r="S25" s="40"/>
      <c r="T25" s="48"/>
      <c r="U25" s="48"/>
      <c r="V25" s="48"/>
    </row>
    <row r="26" spans="2:22" ht="15.75" customHeight="1" thickBot="1" x14ac:dyDescent="0.3">
      <c r="B26" s="23"/>
      <c r="C26" s="50"/>
      <c r="D26" s="50"/>
      <c r="E26" s="50"/>
      <c r="F26" s="48"/>
      <c r="G26" s="48"/>
      <c r="H26" s="48"/>
      <c r="I26" s="51"/>
      <c r="J26" s="50"/>
      <c r="K26" s="50"/>
      <c r="L26" s="50"/>
      <c r="M26" s="48"/>
      <c r="N26" s="48"/>
      <c r="O26" s="48"/>
      <c r="P26" s="51"/>
      <c r="Q26" s="50"/>
      <c r="R26" s="50"/>
      <c r="S26" s="50"/>
      <c r="T26" s="48"/>
      <c r="U26" s="48"/>
      <c r="V26" s="48"/>
    </row>
    <row r="27" spans="2:22" ht="15.75" customHeight="1" thickBot="1" x14ac:dyDescent="0.3">
      <c r="B27" s="71" t="s">
        <v>25</v>
      </c>
      <c r="C27" s="25">
        <f>SUM(C7:C26)</f>
        <v>49.5807851</v>
      </c>
      <c r="D27" s="25">
        <f>SUM(D7:D26)</f>
        <v>1129.8630556000001</v>
      </c>
      <c r="E27" s="25">
        <f>SUM(E7:E26)</f>
        <v>646.67051190000006</v>
      </c>
      <c r="F27" s="128">
        <f t="shared" ref="F27:H27" si="9">IFERROR(C27/($C27+$D27+$E27), "NaN")</f>
        <v>2.7150974981061542E-2</v>
      </c>
      <c r="G27" s="128">
        <f t="shared" si="9"/>
        <v>0.61872524795137518</v>
      </c>
      <c r="H27" s="128">
        <f t="shared" si="9"/>
        <v>0.35412377706756326</v>
      </c>
      <c r="I27" s="27"/>
      <c r="J27" s="25">
        <f>SUM(J7:J26)</f>
        <v>88.64737190000001</v>
      </c>
      <c r="K27" s="25">
        <f>SUM(K7:K26)</f>
        <v>1962.9130247999999</v>
      </c>
      <c r="L27" s="25">
        <f>SUM(L7:L26)</f>
        <v>1225.5044668999999</v>
      </c>
      <c r="M27" s="128">
        <f t="shared" ref="M27:O27" si="10">IFERROR(J27/($J27+$K27+$L27), "NaN")</f>
        <v>2.705084445677312E-2</v>
      </c>
      <c r="N27" s="128">
        <f t="shared" si="10"/>
        <v>0.59898509992983595</v>
      </c>
      <c r="O27" s="128">
        <f t="shared" si="10"/>
        <v>0.37396405561339102</v>
      </c>
      <c r="P27" s="27"/>
      <c r="Q27" s="25">
        <f>SUM(Q7:Q26)</f>
        <v>167.97540249999997</v>
      </c>
      <c r="R27" s="25">
        <f>SUM(R7:R26)</f>
        <v>3784.6848872</v>
      </c>
      <c r="S27" s="25">
        <f>SUM(S7:S26)</f>
        <v>2795.9647704999998</v>
      </c>
      <c r="T27" s="128">
        <f t="shared" ref="T27:V27" si="11">IFERROR(Q27/($Q27+$R27+$S27), "NaN")</f>
        <v>2.4890314842149774E-2</v>
      </c>
      <c r="U27" s="128">
        <f t="shared" si="11"/>
        <v>0.56080829108734609</v>
      </c>
      <c r="V27" s="128">
        <f t="shared" si="11"/>
        <v>0.41430139407050409</v>
      </c>
    </row>
    <row r="28" spans="2:22" x14ac:dyDescent="0.25">
      <c r="B28" s="3"/>
      <c r="C28" s="3"/>
      <c r="D28" s="3"/>
      <c r="E28" s="3"/>
      <c r="F28" s="3"/>
      <c r="G28" s="3"/>
      <c r="H28" s="19"/>
      <c r="I28" s="24"/>
      <c r="J28" s="3"/>
      <c r="K28" s="3"/>
      <c r="L28" s="3"/>
      <c r="M28" s="3"/>
      <c r="N28" s="3"/>
      <c r="O28" s="19"/>
      <c r="P28" s="24"/>
      <c r="Q28" s="3"/>
      <c r="R28" s="3"/>
      <c r="S28" s="3"/>
      <c r="T28" s="3"/>
      <c r="U28" s="3"/>
      <c r="V28" s="19"/>
    </row>
  </sheetData>
  <mergeCells count="7">
    <mergeCell ref="C4:V4"/>
    <mergeCell ref="C5:E5"/>
    <mergeCell ref="F5:H5"/>
    <mergeCell ref="J5:L5"/>
    <mergeCell ref="M5:O5"/>
    <mergeCell ref="Q5:S5"/>
    <mergeCell ref="T5:V5"/>
  </mergeCells>
  <pageMargins left="0.7" right="0.7" top="0.75" bottom="0.75" header="0.3" footer="0.3"/>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sheetPr>
  <dimension ref="A1:AG30"/>
  <sheetViews>
    <sheetView workbookViewId="0"/>
  </sheetViews>
  <sheetFormatPr defaultRowHeight="15" x14ac:dyDescent="0.25"/>
  <cols>
    <col min="1" max="1" width="5.140625" customWidth="1"/>
    <col min="2" max="2" width="14.42578125" customWidth="1"/>
  </cols>
  <sheetData>
    <row r="1" spans="1:33" x14ac:dyDescent="0.25">
      <c r="B1" s="75" t="s">
        <v>2</v>
      </c>
    </row>
    <row r="2" spans="1:33" x14ac:dyDescent="0.25">
      <c r="A2" t="s">
        <v>34</v>
      </c>
      <c r="B2" t="s">
        <v>35</v>
      </c>
      <c r="C2" t="s">
        <v>36</v>
      </c>
    </row>
    <row r="4" spans="1:33" ht="15.75" customHeight="1" thickBot="1" x14ac:dyDescent="0.3">
      <c r="B4" s="2"/>
      <c r="C4" s="145" t="s">
        <v>5</v>
      </c>
      <c r="D4" s="140"/>
      <c r="E4" s="140"/>
      <c r="F4" s="140"/>
      <c r="G4" s="140"/>
      <c r="H4" s="140"/>
      <c r="I4" s="140"/>
      <c r="J4" s="1"/>
      <c r="K4" s="145" t="s">
        <v>6</v>
      </c>
      <c r="L4" s="140"/>
      <c r="M4" s="140"/>
      <c r="N4" s="140"/>
      <c r="O4" s="140"/>
      <c r="P4" s="140"/>
      <c r="Q4" s="140"/>
      <c r="S4" s="145" t="s">
        <v>5</v>
      </c>
      <c r="T4" s="140"/>
      <c r="U4" s="140"/>
      <c r="V4" s="140"/>
      <c r="W4" s="140"/>
      <c r="X4" s="140"/>
      <c r="Y4" s="140"/>
      <c r="Z4" s="1"/>
      <c r="AA4" s="145" t="s">
        <v>6</v>
      </c>
      <c r="AB4" s="140"/>
      <c r="AC4" s="140"/>
      <c r="AD4" s="140"/>
      <c r="AE4" s="140"/>
      <c r="AF4" s="140"/>
      <c r="AG4" s="140"/>
    </row>
    <row r="5" spans="1:33" ht="15.75" customHeight="1" thickBot="1" x14ac:dyDescent="0.3">
      <c r="C5" s="143" t="s">
        <v>37</v>
      </c>
      <c r="D5" s="134"/>
      <c r="E5" s="134"/>
      <c r="F5" s="134"/>
      <c r="G5" s="134"/>
      <c r="H5" s="134"/>
      <c r="I5" s="4"/>
      <c r="K5" s="143" t="s">
        <v>37</v>
      </c>
      <c r="L5" s="134"/>
      <c r="M5" s="134"/>
      <c r="N5" s="134"/>
      <c r="O5" s="134"/>
      <c r="P5" s="134"/>
      <c r="Q5" s="10"/>
      <c r="S5" s="143" t="s">
        <v>37</v>
      </c>
      <c r="T5" s="134"/>
      <c r="U5" s="134"/>
      <c r="V5" s="134"/>
      <c r="W5" s="134"/>
      <c r="X5" s="134"/>
      <c r="Y5" s="4"/>
      <c r="AA5" s="143" t="s">
        <v>37</v>
      </c>
      <c r="AB5" s="134"/>
      <c r="AC5" s="134"/>
      <c r="AD5" s="134"/>
      <c r="AE5" s="134"/>
      <c r="AF5" s="134"/>
      <c r="AG5" s="10"/>
    </row>
    <row r="6" spans="1:33" ht="20.25" customHeight="1" x14ac:dyDescent="0.25">
      <c r="B6" s="149" t="s">
        <v>14</v>
      </c>
      <c r="C6" s="139" t="s">
        <v>38</v>
      </c>
      <c r="D6" s="5" t="s">
        <v>39</v>
      </c>
      <c r="E6" s="139" t="s">
        <v>40</v>
      </c>
      <c r="F6" s="5" t="s">
        <v>41</v>
      </c>
      <c r="G6" s="139" t="s">
        <v>42</v>
      </c>
      <c r="H6" s="139" t="s">
        <v>24</v>
      </c>
      <c r="I6" s="146" t="s">
        <v>43</v>
      </c>
      <c r="J6" s="147"/>
      <c r="K6" s="139" t="s">
        <v>38</v>
      </c>
      <c r="L6" s="5" t="s">
        <v>39</v>
      </c>
      <c r="M6" s="139" t="s">
        <v>40</v>
      </c>
      <c r="N6" s="5" t="s">
        <v>41</v>
      </c>
      <c r="O6" s="139" t="s">
        <v>42</v>
      </c>
      <c r="P6" s="139" t="s">
        <v>24</v>
      </c>
      <c r="Q6" s="139" t="s">
        <v>43</v>
      </c>
      <c r="S6" s="139" t="s">
        <v>38</v>
      </c>
      <c r="T6" s="5" t="s">
        <v>39</v>
      </c>
      <c r="U6" s="139" t="s">
        <v>40</v>
      </c>
      <c r="V6" s="5" t="s">
        <v>41</v>
      </c>
      <c r="W6" s="139" t="s">
        <v>42</v>
      </c>
      <c r="X6" s="139" t="s">
        <v>24</v>
      </c>
      <c r="Y6" s="146" t="s">
        <v>43</v>
      </c>
      <c r="Z6" s="147"/>
      <c r="AA6" s="139" t="s">
        <v>38</v>
      </c>
      <c r="AB6" s="5" t="s">
        <v>39</v>
      </c>
      <c r="AC6" s="139" t="s">
        <v>40</v>
      </c>
      <c r="AD6" s="5" t="s">
        <v>41</v>
      </c>
      <c r="AE6" s="139" t="s">
        <v>42</v>
      </c>
      <c r="AF6" s="139" t="s">
        <v>24</v>
      </c>
      <c r="AG6" s="139" t="s">
        <v>43</v>
      </c>
    </row>
    <row r="7" spans="1:33" ht="15.75" customHeight="1" thickBot="1" x14ac:dyDescent="0.3">
      <c r="B7" s="140"/>
      <c r="C7" s="140"/>
      <c r="D7" s="10" t="s">
        <v>44</v>
      </c>
      <c r="E7" s="140"/>
      <c r="F7" s="10" t="s">
        <v>45</v>
      </c>
      <c r="G7" s="140"/>
      <c r="H7" s="140"/>
      <c r="I7" s="140"/>
      <c r="J7" s="148"/>
      <c r="K7" s="140"/>
      <c r="L7" s="10" t="s">
        <v>44</v>
      </c>
      <c r="M7" s="140"/>
      <c r="N7" s="10" t="s">
        <v>45</v>
      </c>
      <c r="O7" s="140"/>
      <c r="P7" s="140"/>
      <c r="Q7" s="140"/>
      <c r="S7" s="140"/>
      <c r="T7" s="10" t="s">
        <v>44</v>
      </c>
      <c r="U7" s="140"/>
      <c r="V7" s="10" t="s">
        <v>45</v>
      </c>
      <c r="W7" s="140"/>
      <c r="X7" s="140"/>
      <c r="Y7" s="140"/>
      <c r="Z7" s="148"/>
      <c r="AA7" s="140"/>
      <c r="AB7" s="10" t="s">
        <v>44</v>
      </c>
      <c r="AC7" s="140"/>
      <c r="AD7" s="10" t="s">
        <v>45</v>
      </c>
      <c r="AE7" s="140"/>
      <c r="AF7" s="140"/>
      <c r="AG7" s="140"/>
    </row>
    <row r="8" spans="1:33" x14ac:dyDescent="0.25">
      <c r="B8" s="2" t="s">
        <v>18</v>
      </c>
      <c r="C8" s="3">
        <v>636.62000920000003</v>
      </c>
      <c r="D8" s="3">
        <v>107.4354898</v>
      </c>
      <c r="E8" s="3">
        <v>66.981823700000007</v>
      </c>
      <c r="F8" s="3">
        <v>0</v>
      </c>
      <c r="G8" s="3">
        <v>0</v>
      </c>
      <c r="H8" s="3">
        <v>0</v>
      </c>
      <c r="I8" s="6">
        <f t="shared" ref="I8:I14" si="0">SUM(C8:H8)</f>
        <v>811.0373227</v>
      </c>
      <c r="J8" s="15"/>
      <c r="K8" s="7">
        <v>527.82014559999993</v>
      </c>
      <c r="L8" s="7">
        <v>30.7686165</v>
      </c>
      <c r="M8" s="7">
        <v>38.301115299999999</v>
      </c>
      <c r="N8" s="7">
        <v>62.899999600000001</v>
      </c>
      <c r="O8" s="7">
        <v>283.36</v>
      </c>
      <c r="P8" s="7">
        <v>6.8</v>
      </c>
      <c r="Q8" s="8">
        <f t="shared" ref="Q8:Q14" si="1">SUM(K8:P8)</f>
        <v>949.9498769999999</v>
      </c>
      <c r="S8" s="19">
        <f t="shared" ref="S8:S14" si="2">IFERROR(C8/$I8, "")</f>
        <v>0.78494539200815994</v>
      </c>
      <c r="T8" s="19">
        <f t="shared" ref="T8:T14" si="3">IFERROR(D8/$I8, "")</f>
        <v>0.13246676422034406</v>
      </c>
      <c r="U8" s="19">
        <f t="shared" ref="U8:U14" si="4">IFERROR(E8/$I8, "")</f>
        <v>8.2587843771496028E-2</v>
      </c>
      <c r="V8" s="19">
        <f t="shared" ref="V8:V14" si="5">IFERROR(F8/$I8, "")</f>
        <v>0</v>
      </c>
      <c r="W8" s="19">
        <f t="shared" ref="W8:W14" si="6">IFERROR(G8/$I8, "")</f>
        <v>0</v>
      </c>
      <c r="X8" s="19">
        <f t="shared" ref="X8:X14" si="7">IFERROR(H8/$I8, "")</f>
        <v>0</v>
      </c>
      <c r="Y8" s="97">
        <f t="shared" ref="Y8:Y14" si="8">SUM(S8:X8)</f>
        <v>1</v>
      </c>
      <c r="Z8" s="98"/>
      <c r="AA8" s="48">
        <f t="shared" ref="AA8:AA14" si="9">IFERROR(K8/$Q8, "NaN")</f>
        <v>0.55562946885880804</v>
      </c>
      <c r="AB8" s="48">
        <f t="shared" ref="AB8:AB14" si="10">IFERROR(L8/$Q8, "NaN")</f>
        <v>3.2389726284474271E-2</v>
      </c>
      <c r="AC8" s="48">
        <f t="shared" ref="AC8:AC14" si="11">IFERROR(M8/$Q8, "NaN")</f>
        <v>4.0319090751353405E-2</v>
      </c>
      <c r="AD8" s="48">
        <f t="shared" ref="AD8:AD14" si="12">IFERROR(N8/$Q8, "NaN")</f>
        <v>6.6214019416100209E-2</v>
      </c>
      <c r="AE8" s="48">
        <f t="shared" ref="AE8:AE14" si="13">IFERROR(O8/$Q8, "NaN")</f>
        <v>0.29828942227443445</v>
      </c>
      <c r="AF8" s="48">
        <f t="shared" ref="AF8:AF14" si="14">IFERROR(P8/$Q8, "NaN")</f>
        <v>7.1582724148297359E-3</v>
      </c>
      <c r="AG8" s="99">
        <f t="shared" ref="AG8:AG14" si="15">SUM(AA8:AF8)</f>
        <v>1</v>
      </c>
    </row>
    <row r="9" spans="1:33" x14ac:dyDescent="0.25">
      <c r="B9" s="2" t="s">
        <v>19</v>
      </c>
      <c r="C9" s="3">
        <v>0</v>
      </c>
      <c r="D9" s="3">
        <v>0</v>
      </c>
      <c r="E9" s="3">
        <v>0</v>
      </c>
      <c r="F9" s="3">
        <v>0</v>
      </c>
      <c r="G9" s="3">
        <v>0</v>
      </c>
      <c r="H9" s="3">
        <v>0</v>
      </c>
      <c r="I9" s="6">
        <f t="shared" si="0"/>
        <v>0</v>
      </c>
      <c r="J9" s="15"/>
      <c r="K9" s="7">
        <v>0</v>
      </c>
      <c r="L9" s="7">
        <v>0</v>
      </c>
      <c r="M9" s="7">
        <v>0</v>
      </c>
      <c r="N9" s="7">
        <v>0</v>
      </c>
      <c r="O9" s="7">
        <v>302.68000000000012</v>
      </c>
      <c r="P9" s="7">
        <v>0</v>
      </c>
      <c r="Q9" s="8">
        <f t="shared" si="1"/>
        <v>302.68000000000012</v>
      </c>
      <c r="S9" s="19" t="str">
        <f t="shared" si="2"/>
        <v/>
      </c>
      <c r="T9" s="19" t="str">
        <f t="shared" si="3"/>
        <v/>
      </c>
      <c r="U9" s="19" t="str">
        <f t="shared" si="4"/>
        <v/>
      </c>
      <c r="V9" s="19" t="str">
        <f t="shared" si="5"/>
        <v/>
      </c>
      <c r="W9" s="19" t="str">
        <f t="shared" si="6"/>
        <v/>
      </c>
      <c r="X9" s="19" t="str">
        <f t="shared" si="7"/>
        <v/>
      </c>
      <c r="Y9" s="97">
        <f t="shared" si="8"/>
        <v>0</v>
      </c>
      <c r="Z9" s="98"/>
      <c r="AA9" s="48">
        <f t="shared" si="9"/>
        <v>0</v>
      </c>
      <c r="AB9" s="48">
        <f t="shared" si="10"/>
        <v>0</v>
      </c>
      <c r="AC9" s="48">
        <f t="shared" si="11"/>
        <v>0</v>
      </c>
      <c r="AD9" s="48">
        <f t="shared" si="12"/>
        <v>0</v>
      </c>
      <c r="AE9" s="48">
        <f t="shared" si="13"/>
        <v>1</v>
      </c>
      <c r="AF9" s="48">
        <f t="shared" si="14"/>
        <v>0</v>
      </c>
      <c r="AG9" s="99">
        <f t="shared" si="15"/>
        <v>1</v>
      </c>
    </row>
    <row r="10" spans="1:33" x14ac:dyDescent="0.25">
      <c r="B10" s="2" t="s">
        <v>20</v>
      </c>
      <c r="C10" s="3">
        <v>166.88610399999999</v>
      </c>
      <c r="D10" s="3">
        <v>73.331093800000005</v>
      </c>
      <c r="E10" s="3">
        <v>3.4711192</v>
      </c>
      <c r="F10" s="3">
        <v>0</v>
      </c>
      <c r="G10" s="3">
        <v>0</v>
      </c>
      <c r="H10" s="3">
        <v>0</v>
      </c>
      <c r="I10" s="6">
        <f t="shared" si="0"/>
        <v>243.68831700000001</v>
      </c>
      <c r="J10" s="15"/>
      <c r="K10" s="7">
        <v>259.65165280000002</v>
      </c>
      <c r="L10" s="7">
        <v>21.294967</v>
      </c>
      <c r="M10" s="7">
        <v>0</v>
      </c>
      <c r="N10" s="7">
        <v>0</v>
      </c>
      <c r="O10" s="7">
        <v>67.62</v>
      </c>
      <c r="P10" s="7">
        <v>0</v>
      </c>
      <c r="Q10" s="8">
        <f t="shared" si="1"/>
        <v>348.56661980000001</v>
      </c>
      <c r="S10" s="19">
        <f t="shared" si="2"/>
        <v>0.68483424258701731</v>
      </c>
      <c r="T10" s="19">
        <f t="shared" si="3"/>
        <v>0.3009216637989256</v>
      </c>
      <c r="U10" s="19">
        <f t="shared" si="4"/>
        <v>1.4244093614057008E-2</v>
      </c>
      <c r="V10" s="19">
        <f t="shared" si="5"/>
        <v>0</v>
      </c>
      <c r="W10" s="19">
        <f t="shared" si="6"/>
        <v>0</v>
      </c>
      <c r="X10" s="19">
        <f t="shared" si="7"/>
        <v>0</v>
      </c>
      <c r="Y10" s="97">
        <f t="shared" si="8"/>
        <v>0.99999999999999989</v>
      </c>
      <c r="Z10" s="98"/>
      <c r="AA10" s="48">
        <f t="shared" si="9"/>
        <v>0.74491255918017196</v>
      </c>
      <c r="AB10" s="48">
        <f t="shared" si="10"/>
        <v>6.109296126008449E-2</v>
      </c>
      <c r="AC10" s="48">
        <f t="shared" si="11"/>
        <v>0</v>
      </c>
      <c r="AD10" s="48">
        <f t="shared" si="12"/>
        <v>0</v>
      </c>
      <c r="AE10" s="48">
        <f t="shared" si="13"/>
        <v>0.19399447955974355</v>
      </c>
      <c r="AF10" s="48">
        <f t="shared" si="14"/>
        <v>0</v>
      </c>
      <c r="AG10" s="99">
        <f t="shared" si="15"/>
        <v>1</v>
      </c>
    </row>
    <row r="11" spans="1:33" x14ac:dyDescent="0.25">
      <c r="B11" s="2" t="s">
        <v>21</v>
      </c>
      <c r="C11" s="3">
        <v>1430.6877758000001</v>
      </c>
      <c r="D11" s="3">
        <v>531.15478480000002</v>
      </c>
      <c r="E11" s="3">
        <v>675.46393539999997</v>
      </c>
      <c r="F11" s="3">
        <v>0</v>
      </c>
      <c r="G11" s="3">
        <v>0</v>
      </c>
      <c r="H11" s="3">
        <v>0</v>
      </c>
      <c r="I11" s="6">
        <f t="shared" si="0"/>
        <v>2637.3064960000002</v>
      </c>
      <c r="J11" s="15"/>
      <c r="K11" s="7">
        <v>984.43510539999988</v>
      </c>
      <c r="L11" s="7">
        <v>89.839601999999985</v>
      </c>
      <c r="M11" s="7">
        <v>243.55929889999999</v>
      </c>
      <c r="N11" s="7">
        <v>652.80000280000002</v>
      </c>
      <c r="O11" s="7">
        <v>958.33999999999992</v>
      </c>
      <c r="P11" s="7">
        <v>154.7000000999999</v>
      </c>
      <c r="Q11" s="8">
        <f t="shared" si="1"/>
        <v>3083.6740091999991</v>
      </c>
      <c r="S11" s="19">
        <f t="shared" si="2"/>
        <v>0.54248066274053575</v>
      </c>
      <c r="T11" s="19">
        <f t="shared" si="3"/>
        <v>0.20140047643518183</v>
      </c>
      <c r="U11" s="19">
        <f t="shared" si="4"/>
        <v>0.25611886082428242</v>
      </c>
      <c r="V11" s="19">
        <f t="shared" si="5"/>
        <v>0</v>
      </c>
      <c r="W11" s="19">
        <f t="shared" si="6"/>
        <v>0</v>
      </c>
      <c r="X11" s="19">
        <f t="shared" si="7"/>
        <v>0</v>
      </c>
      <c r="Y11" s="97">
        <f t="shared" si="8"/>
        <v>1</v>
      </c>
      <c r="Z11" s="98"/>
      <c r="AA11" s="48">
        <f t="shared" si="9"/>
        <v>0.3192409776334928</v>
      </c>
      <c r="AB11" s="48">
        <f t="shared" si="10"/>
        <v>2.9133949221599845E-2</v>
      </c>
      <c r="AC11" s="48">
        <f t="shared" si="11"/>
        <v>7.8983478205981589E-2</v>
      </c>
      <c r="AD11" s="48">
        <f t="shared" si="12"/>
        <v>0.21169552970009195</v>
      </c>
      <c r="AE11" s="48">
        <f t="shared" si="13"/>
        <v>0.31077863520619781</v>
      </c>
      <c r="AF11" s="48">
        <f t="shared" si="14"/>
        <v>5.0167430032636261E-2</v>
      </c>
      <c r="AG11" s="99">
        <f t="shared" si="15"/>
        <v>1.0000000000000002</v>
      </c>
    </row>
    <row r="12" spans="1:33" x14ac:dyDescent="0.25">
      <c r="B12" s="2" t="s">
        <v>22</v>
      </c>
      <c r="C12" s="3">
        <v>420.85310690000011</v>
      </c>
      <c r="D12" s="3">
        <v>5.6950240000000001</v>
      </c>
      <c r="E12" s="3">
        <v>100.0946117</v>
      </c>
      <c r="F12" s="3">
        <v>0</v>
      </c>
      <c r="G12" s="3">
        <v>0</v>
      </c>
      <c r="H12" s="3">
        <v>0</v>
      </c>
      <c r="I12" s="6">
        <f t="shared" si="0"/>
        <v>526.64274260000013</v>
      </c>
      <c r="J12" s="16"/>
      <c r="K12" s="7">
        <v>477.9703677</v>
      </c>
      <c r="L12" s="7">
        <v>1.2</v>
      </c>
      <c r="M12" s="7">
        <v>27.637857799999999</v>
      </c>
      <c r="N12" s="7">
        <v>0</v>
      </c>
      <c r="O12" s="7">
        <v>0</v>
      </c>
      <c r="P12" s="7">
        <v>0</v>
      </c>
      <c r="Q12" s="8">
        <f t="shared" si="1"/>
        <v>506.80822549999999</v>
      </c>
      <c r="S12" s="19">
        <f t="shared" si="2"/>
        <v>0.79912447824169452</v>
      </c>
      <c r="T12" s="19">
        <f t="shared" si="3"/>
        <v>1.0813827931785494E-2</v>
      </c>
      <c r="U12" s="19">
        <f t="shared" si="4"/>
        <v>0.19006169382652</v>
      </c>
      <c r="V12" s="19">
        <f t="shared" si="5"/>
        <v>0</v>
      </c>
      <c r="W12" s="19">
        <f t="shared" si="6"/>
        <v>0</v>
      </c>
      <c r="X12" s="19">
        <f t="shared" si="7"/>
        <v>0</v>
      </c>
      <c r="Y12" s="97">
        <f t="shared" si="8"/>
        <v>1</v>
      </c>
      <c r="Z12" s="100"/>
      <c r="AA12" s="48">
        <f t="shared" si="9"/>
        <v>0.94309907308321694</v>
      </c>
      <c r="AB12" s="48">
        <f t="shared" si="10"/>
        <v>2.3677595185360701E-3</v>
      </c>
      <c r="AC12" s="48">
        <f t="shared" si="11"/>
        <v>5.4533167398246971E-2</v>
      </c>
      <c r="AD12" s="48">
        <f t="shared" si="12"/>
        <v>0</v>
      </c>
      <c r="AE12" s="48">
        <f t="shared" si="13"/>
        <v>0</v>
      </c>
      <c r="AF12" s="48">
        <f t="shared" si="14"/>
        <v>0</v>
      </c>
      <c r="AG12" s="99">
        <f t="shared" si="15"/>
        <v>1</v>
      </c>
    </row>
    <row r="13" spans="1:33" x14ac:dyDescent="0.25">
      <c r="B13" s="11" t="s">
        <v>23</v>
      </c>
      <c r="C13" s="17">
        <v>428.6425802</v>
      </c>
      <c r="D13" s="17">
        <v>476.82158070000003</v>
      </c>
      <c r="E13" s="17">
        <v>34.727617199999997</v>
      </c>
      <c r="F13" s="17">
        <v>0</v>
      </c>
      <c r="G13" s="17">
        <v>0</v>
      </c>
      <c r="H13" s="17">
        <v>0</v>
      </c>
      <c r="I13" s="6">
        <f t="shared" si="0"/>
        <v>940.19177809999996</v>
      </c>
      <c r="J13" s="17"/>
      <c r="K13" s="17">
        <v>559.26999460000002</v>
      </c>
      <c r="L13" s="17">
        <v>95.968214399999994</v>
      </c>
      <c r="M13" s="17">
        <v>7.5043782000000014</v>
      </c>
      <c r="N13" s="17">
        <v>255</v>
      </c>
      <c r="O13" s="17">
        <v>846.8599999999999</v>
      </c>
      <c r="P13" s="17">
        <v>66.300000000000011</v>
      </c>
      <c r="Q13" s="8">
        <f t="shared" si="1"/>
        <v>1830.9025872</v>
      </c>
      <c r="S13" s="19">
        <f t="shared" si="2"/>
        <v>0.45590973052990158</v>
      </c>
      <c r="T13" s="19">
        <f t="shared" si="3"/>
        <v>0.50715353165881938</v>
      </c>
      <c r="U13" s="19">
        <f t="shared" si="4"/>
        <v>3.6936737811279097E-2</v>
      </c>
      <c r="V13" s="19">
        <f t="shared" si="5"/>
        <v>0</v>
      </c>
      <c r="W13" s="19">
        <f t="shared" si="6"/>
        <v>0</v>
      </c>
      <c r="X13" s="19">
        <f t="shared" si="7"/>
        <v>0</v>
      </c>
      <c r="Y13" s="97">
        <f t="shared" si="8"/>
        <v>1</v>
      </c>
      <c r="Z13" s="101"/>
      <c r="AA13" s="48">
        <f t="shared" si="9"/>
        <v>0.3054613601564089</v>
      </c>
      <c r="AB13" s="48">
        <f t="shared" si="10"/>
        <v>5.2415794849448666E-2</v>
      </c>
      <c r="AC13" s="48">
        <f t="shared" si="11"/>
        <v>4.0987315504733921E-3</v>
      </c>
      <c r="AD13" s="48">
        <f t="shared" si="12"/>
        <v>0.1392755692098134</v>
      </c>
      <c r="AE13" s="48">
        <f t="shared" si="13"/>
        <v>0.46253689623930416</v>
      </c>
      <c r="AF13" s="48">
        <f t="shared" si="14"/>
        <v>3.6211647994551489E-2</v>
      </c>
      <c r="AG13" s="99">
        <f t="shared" si="15"/>
        <v>1</v>
      </c>
    </row>
    <row r="14" spans="1:33" x14ac:dyDescent="0.25">
      <c r="B14" s="11" t="s">
        <v>24</v>
      </c>
      <c r="C14" s="17">
        <v>1143.4775234000001</v>
      </c>
      <c r="D14" s="17">
        <v>381.48662430000002</v>
      </c>
      <c r="E14" s="17">
        <v>0</v>
      </c>
      <c r="F14" s="17">
        <v>0</v>
      </c>
      <c r="G14" s="17">
        <v>0</v>
      </c>
      <c r="H14" s="17">
        <v>0</v>
      </c>
      <c r="I14" s="6">
        <f t="shared" si="0"/>
        <v>1524.9641477</v>
      </c>
      <c r="J14" s="17"/>
      <c r="K14" s="17">
        <v>903.74</v>
      </c>
      <c r="L14" s="17">
        <v>83.737460099999993</v>
      </c>
      <c r="M14" s="17">
        <v>0</v>
      </c>
      <c r="N14" s="17">
        <v>17.000000499999999</v>
      </c>
      <c r="O14" s="17">
        <v>1094.8</v>
      </c>
      <c r="P14" s="17">
        <v>78.200000000000017</v>
      </c>
      <c r="Q14" s="8">
        <f t="shared" si="1"/>
        <v>2177.4774606000001</v>
      </c>
      <c r="S14" s="19">
        <f t="shared" si="2"/>
        <v>0.74983895531224765</v>
      </c>
      <c r="T14" s="19">
        <f t="shared" si="3"/>
        <v>0.25016104468775247</v>
      </c>
      <c r="U14" s="19">
        <f t="shared" si="4"/>
        <v>0</v>
      </c>
      <c r="V14" s="19">
        <f t="shared" si="5"/>
        <v>0</v>
      </c>
      <c r="W14" s="19">
        <f t="shared" si="6"/>
        <v>0</v>
      </c>
      <c r="X14" s="19">
        <f t="shared" si="7"/>
        <v>0</v>
      </c>
      <c r="Y14" s="97">
        <f t="shared" si="8"/>
        <v>1</v>
      </c>
      <c r="Z14" s="101"/>
      <c r="AA14" s="48">
        <f t="shared" si="9"/>
        <v>0.41503988737085529</v>
      </c>
      <c r="AB14" s="48">
        <f t="shared" si="10"/>
        <v>3.8456177671261076E-2</v>
      </c>
      <c r="AC14" s="48">
        <f t="shared" si="11"/>
        <v>0</v>
      </c>
      <c r="AD14" s="48">
        <f t="shared" si="12"/>
        <v>7.807199297170074E-3</v>
      </c>
      <c r="AE14" s="48">
        <f t="shared" si="13"/>
        <v>0.50278361994999932</v>
      </c>
      <c r="AF14" s="48">
        <f t="shared" si="14"/>
        <v>3.591311571071424E-2</v>
      </c>
      <c r="AG14" s="99">
        <f t="shared" si="15"/>
        <v>1</v>
      </c>
    </row>
    <row r="15" spans="1:33" x14ac:dyDescent="0.25">
      <c r="B15" s="11"/>
      <c r="C15" s="17"/>
      <c r="D15" s="17"/>
      <c r="E15" s="17"/>
      <c r="F15" s="17"/>
      <c r="G15" s="17"/>
      <c r="H15" s="17"/>
      <c r="I15" s="6"/>
      <c r="J15" s="17"/>
      <c r="K15" s="17"/>
      <c r="L15" s="17"/>
      <c r="M15" s="17"/>
      <c r="N15" s="17"/>
      <c r="O15" s="17"/>
      <c r="P15" s="17"/>
      <c r="Q15" s="8"/>
      <c r="S15" s="19"/>
      <c r="T15" s="19"/>
      <c r="U15" s="19"/>
      <c r="V15" s="19"/>
      <c r="W15" s="19"/>
      <c r="X15" s="19"/>
      <c r="Y15" s="97"/>
      <c r="Z15" s="101"/>
      <c r="AA15" s="48"/>
      <c r="AB15" s="48"/>
      <c r="AC15" s="48"/>
      <c r="AD15" s="48"/>
      <c r="AE15" s="48"/>
      <c r="AF15" s="48"/>
      <c r="AG15" s="99"/>
    </row>
    <row r="16" spans="1:33" x14ac:dyDescent="0.25">
      <c r="B16" s="11"/>
      <c r="C16" s="17"/>
      <c r="D16" s="17"/>
      <c r="E16" s="17"/>
      <c r="F16" s="17"/>
      <c r="G16" s="17"/>
      <c r="H16" s="17"/>
      <c r="I16" s="6"/>
      <c r="J16" s="17"/>
      <c r="K16" s="17"/>
      <c r="L16" s="17"/>
      <c r="M16" s="17"/>
      <c r="N16" s="17"/>
      <c r="O16" s="17"/>
      <c r="P16" s="17"/>
      <c r="Q16" s="8"/>
      <c r="S16" s="19"/>
      <c r="T16" s="19"/>
      <c r="U16" s="19"/>
      <c r="V16" s="19"/>
      <c r="W16" s="19"/>
      <c r="X16" s="19"/>
      <c r="Y16" s="97"/>
      <c r="Z16" s="101"/>
      <c r="AA16" s="48"/>
      <c r="AB16" s="48"/>
      <c r="AC16" s="48"/>
      <c r="AD16" s="48"/>
      <c r="AE16" s="48"/>
      <c r="AF16" s="48"/>
      <c r="AG16" s="99"/>
    </row>
    <row r="17" spans="2:33" x14ac:dyDescent="0.25">
      <c r="B17" s="11"/>
      <c r="C17" s="17"/>
      <c r="D17" s="17"/>
      <c r="E17" s="17"/>
      <c r="F17" s="17"/>
      <c r="G17" s="17"/>
      <c r="H17" s="17"/>
      <c r="I17" s="6"/>
      <c r="J17" s="17"/>
      <c r="K17" s="17"/>
      <c r="L17" s="17"/>
      <c r="M17" s="17"/>
      <c r="N17" s="17"/>
      <c r="O17" s="17"/>
      <c r="P17" s="17"/>
      <c r="Q17" s="8"/>
      <c r="S17" s="19"/>
      <c r="T17" s="19"/>
      <c r="U17" s="19"/>
      <c r="V17" s="19"/>
      <c r="W17" s="19"/>
      <c r="X17" s="19"/>
      <c r="Y17" s="97"/>
      <c r="Z17" s="101"/>
      <c r="AA17" s="48"/>
      <c r="AB17" s="48"/>
      <c r="AC17" s="48"/>
      <c r="AD17" s="48"/>
      <c r="AE17" s="48"/>
      <c r="AF17" s="48"/>
      <c r="AG17" s="99"/>
    </row>
    <row r="18" spans="2:33" x14ac:dyDescent="0.25">
      <c r="B18" s="11"/>
      <c r="C18" s="17"/>
      <c r="D18" s="17"/>
      <c r="E18" s="17"/>
      <c r="F18" s="17"/>
      <c r="G18" s="17"/>
      <c r="H18" s="17"/>
      <c r="I18" s="6"/>
      <c r="J18" s="17"/>
      <c r="K18" s="17"/>
      <c r="L18" s="17"/>
      <c r="M18" s="17"/>
      <c r="N18" s="17"/>
      <c r="O18" s="17"/>
      <c r="P18" s="17"/>
      <c r="Q18" s="8"/>
      <c r="S18" s="19"/>
      <c r="T18" s="19"/>
      <c r="U18" s="19"/>
      <c r="V18" s="19"/>
      <c r="W18" s="19"/>
      <c r="X18" s="19"/>
      <c r="Y18" s="97"/>
      <c r="Z18" s="101"/>
      <c r="AA18" s="48"/>
      <c r="AB18" s="48"/>
      <c r="AC18" s="48"/>
      <c r="AD18" s="48"/>
      <c r="AE18" s="48"/>
      <c r="AF18" s="48"/>
      <c r="AG18" s="99"/>
    </row>
    <row r="19" spans="2:33" x14ac:dyDescent="0.25">
      <c r="B19" s="11"/>
      <c r="C19" s="17"/>
      <c r="D19" s="17"/>
      <c r="E19" s="17"/>
      <c r="F19" s="17"/>
      <c r="G19" s="17"/>
      <c r="H19" s="17"/>
      <c r="I19" s="6"/>
      <c r="J19" s="17"/>
      <c r="K19" s="17"/>
      <c r="L19" s="17"/>
      <c r="M19" s="17"/>
      <c r="N19" s="17"/>
      <c r="O19" s="17"/>
      <c r="P19" s="17"/>
      <c r="Q19" s="8"/>
      <c r="S19" s="19"/>
      <c r="T19" s="19"/>
      <c r="U19" s="19"/>
      <c r="V19" s="19"/>
      <c r="W19" s="19"/>
      <c r="X19" s="19"/>
      <c r="Y19" s="97"/>
      <c r="Z19" s="101"/>
      <c r="AA19" s="48"/>
      <c r="AB19" s="48"/>
      <c r="AC19" s="48"/>
      <c r="AD19" s="48"/>
      <c r="AE19" s="48"/>
      <c r="AF19" s="48"/>
      <c r="AG19" s="99"/>
    </row>
    <row r="20" spans="2:33" x14ac:dyDescent="0.25">
      <c r="B20" s="11"/>
      <c r="C20" s="17"/>
      <c r="D20" s="17"/>
      <c r="E20" s="17"/>
      <c r="F20" s="17"/>
      <c r="G20" s="17"/>
      <c r="H20" s="17"/>
      <c r="I20" s="6"/>
      <c r="J20" s="17"/>
      <c r="K20" s="17"/>
      <c r="L20" s="17"/>
      <c r="M20" s="17"/>
      <c r="N20" s="17"/>
      <c r="O20" s="17"/>
      <c r="P20" s="17"/>
      <c r="Q20" s="8"/>
      <c r="S20" s="19"/>
      <c r="T20" s="19"/>
      <c r="U20" s="19"/>
      <c r="V20" s="19"/>
      <c r="W20" s="19"/>
      <c r="X20" s="19"/>
      <c r="Y20" s="97"/>
      <c r="Z20" s="101"/>
      <c r="AA20" s="48"/>
      <c r="AB20" s="48"/>
      <c r="AC20" s="48"/>
      <c r="AD20" s="48"/>
      <c r="AE20" s="48"/>
      <c r="AF20" s="48"/>
      <c r="AG20" s="99"/>
    </row>
    <row r="21" spans="2:33" x14ac:dyDescent="0.25">
      <c r="B21" s="11"/>
      <c r="C21" s="17"/>
      <c r="D21" s="17"/>
      <c r="E21" s="17"/>
      <c r="F21" s="17"/>
      <c r="G21" s="17"/>
      <c r="H21" s="17"/>
      <c r="I21" s="6"/>
      <c r="J21" s="17"/>
      <c r="K21" s="17"/>
      <c r="L21" s="17"/>
      <c r="M21" s="17"/>
      <c r="N21" s="17"/>
      <c r="O21" s="17"/>
      <c r="P21" s="17"/>
      <c r="Q21" s="8"/>
      <c r="S21" s="19"/>
      <c r="T21" s="19"/>
      <c r="U21" s="19"/>
      <c r="V21" s="19"/>
      <c r="W21" s="19"/>
      <c r="X21" s="19"/>
      <c r="Y21" s="97"/>
      <c r="Z21" s="101"/>
      <c r="AA21" s="48"/>
      <c r="AB21" s="48"/>
      <c r="AC21" s="48"/>
      <c r="AD21" s="48"/>
      <c r="AE21" s="48"/>
      <c r="AF21" s="48"/>
      <c r="AG21" s="99"/>
    </row>
    <row r="22" spans="2:33" x14ac:dyDescent="0.25">
      <c r="B22" s="11"/>
      <c r="C22" s="17"/>
      <c r="D22" s="17"/>
      <c r="E22" s="17"/>
      <c r="F22" s="17"/>
      <c r="G22" s="17"/>
      <c r="H22" s="17"/>
      <c r="I22" s="6"/>
      <c r="J22" s="17"/>
      <c r="K22" s="17"/>
      <c r="L22" s="17"/>
      <c r="M22" s="17"/>
      <c r="N22" s="17"/>
      <c r="O22" s="17"/>
      <c r="P22" s="17"/>
      <c r="Q22" s="8"/>
      <c r="S22" s="19"/>
      <c r="T22" s="19"/>
      <c r="U22" s="19"/>
      <c r="V22" s="19"/>
      <c r="W22" s="19"/>
      <c r="X22" s="19"/>
      <c r="Y22" s="97"/>
      <c r="Z22" s="101"/>
      <c r="AA22" s="48"/>
      <c r="AB22" s="48"/>
      <c r="AC22" s="48"/>
      <c r="AD22" s="48"/>
      <c r="AE22" s="48"/>
      <c r="AF22" s="48"/>
      <c r="AG22" s="99"/>
    </row>
    <row r="23" spans="2:33" x14ac:dyDescent="0.25">
      <c r="B23" s="11"/>
      <c r="C23" s="17"/>
      <c r="D23" s="17"/>
      <c r="E23" s="17"/>
      <c r="F23" s="17"/>
      <c r="G23" s="17"/>
      <c r="H23" s="17"/>
      <c r="I23" s="6"/>
      <c r="J23" s="17"/>
      <c r="K23" s="17"/>
      <c r="L23" s="17"/>
      <c r="M23" s="17"/>
      <c r="N23" s="17"/>
      <c r="O23" s="17"/>
      <c r="P23" s="17"/>
      <c r="Q23" s="8"/>
      <c r="S23" s="19"/>
      <c r="T23" s="19"/>
      <c r="U23" s="19"/>
      <c r="V23" s="19"/>
      <c r="W23" s="19"/>
      <c r="X23" s="19"/>
      <c r="Y23" s="97"/>
      <c r="Z23" s="101"/>
      <c r="AA23" s="48"/>
      <c r="AB23" s="48"/>
      <c r="AC23" s="48"/>
      <c r="AD23" s="48"/>
      <c r="AE23" s="48"/>
      <c r="AF23" s="48"/>
      <c r="AG23" s="99"/>
    </row>
    <row r="24" spans="2:33" x14ac:dyDescent="0.25">
      <c r="B24" s="11"/>
      <c r="C24" s="17"/>
      <c r="D24" s="17"/>
      <c r="E24" s="17"/>
      <c r="F24" s="17"/>
      <c r="G24" s="17"/>
      <c r="H24" s="17"/>
      <c r="I24" s="6"/>
      <c r="J24" s="17"/>
      <c r="K24" s="17"/>
      <c r="L24" s="17"/>
      <c r="M24" s="17"/>
      <c r="N24" s="17"/>
      <c r="O24" s="17"/>
      <c r="P24" s="17"/>
      <c r="Q24" s="8"/>
      <c r="S24" s="19"/>
      <c r="T24" s="19"/>
      <c r="U24" s="19"/>
      <c r="V24" s="19"/>
      <c r="W24" s="19"/>
      <c r="X24" s="19"/>
      <c r="Y24" s="97"/>
      <c r="Z24" s="101"/>
      <c r="AA24" s="48"/>
      <c r="AB24" s="48"/>
      <c r="AC24" s="48"/>
      <c r="AD24" s="48"/>
      <c r="AE24" s="48"/>
      <c r="AF24" s="48"/>
      <c r="AG24" s="99"/>
    </row>
    <row r="25" spans="2:33" x14ac:dyDescent="0.25">
      <c r="B25" s="11"/>
      <c r="C25" s="17"/>
      <c r="D25" s="17"/>
      <c r="E25" s="17"/>
      <c r="F25" s="17"/>
      <c r="G25" s="17"/>
      <c r="H25" s="17"/>
      <c r="I25" s="6"/>
      <c r="J25" s="17"/>
      <c r="K25" s="17"/>
      <c r="L25" s="17"/>
      <c r="M25" s="17"/>
      <c r="N25" s="17"/>
      <c r="O25" s="17"/>
      <c r="P25" s="17"/>
      <c r="Q25" s="8"/>
      <c r="S25" s="19"/>
      <c r="T25" s="19"/>
      <c r="U25" s="19"/>
      <c r="V25" s="19"/>
      <c r="W25" s="19"/>
      <c r="X25" s="19"/>
      <c r="Y25" s="97"/>
      <c r="Z25" s="101"/>
      <c r="AA25" s="48"/>
      <c r="AB25" s="48"/>
      <c r="AC25" s="48"/>
      <c r="AD25" s="48"/>
      <c r="AE25" s="48"/>
      <c r="AF25" s="48"/>
      <c r="AG25" s="99"/>
    </row>
    <row r="26" spans="2:33" x14ac:dyDescent="0.25">
      <c r="B26" s="11"/>
      <c r="C26" s="17"/>
      <c r="D26" s="17"/>
      <c r="E26" s="17"/>
      <c r="F26" s="17"/>
      <c r="G26" s="17"/>
      <c r="H26" s="17"/>
      <c r="I26" s="6"/>
      <c r="J26" s="17"/>
      <c r="K26" s="17"/>
      <c r="L26" s="17"/>
      <c r="M26" s="17"/>
      <c r="N26" s="17"/>
      <c r="O26" s="17"/>
      <c r="P26" s="17"/>
      <c r="Q26" s="8"/>
      <c r="S26" s="19"/>
      <c r="T26" s="19"/>
      <c r="U26" s="19"/>
      <c r="V26" s="19"/>
      <c r="W26" s="19"/>
      <c r="X26" s="19"/>
      <c r="Y26" s="97"/>
      <c r="Z26" s="101"/>
      <c r="AA26" s="48"/>
      <c r="AB26" s="48"/>
      <c r="AC26" s="48"/>
      <c r="AD26" s="48"/>
      <c r="AE26" s="48"/>
      <c r="AF26" s="48"/>
      <c r="AG26" s="99"/>
    </row>
    <row r="27" spans="2:33" ht="15.75" customHeight="1" thickBot="1" x14ac:dyDescent="0.3">
      <c r="B27" s="12"/>
      <c r="C27" s="18"/>
      <c r="D27" s="18"/>
      <c r="E27" s="18"/>
      <c r="F27" s="18"/>
      <c r="G27" s="18"/>
      <c r="H27" s="18"/>
      <c r="I27" s="13"/>
      <c r="J27" s="17"/>
      <c r="K27" s="18"/>
      <c r="L27" s="18"/>
      <c r="M27" s="18"/>
      <c r="N27" s="18"/>
      <c r="O27" s="18"/>
      <c r="P27" s="18"/>
      <c r="Q27" s="14"/>
      <c r="S27" s="19"/>
      <c r="T27" s="19"/>
      <c r="U27" s="19"/>
      <c r="V27" s="19"/>
      <c r="W27" s="19"/>
      <c r="X27" s="19"/>
      <c r="Y27" s="102"/>
      <c r="Z27" s="101"/>
      <c r="AA27" s="48"/>
      <c r="AB27" s="48"/>
      <c r="AC27" s="48"/>
      <c r="AD27" s="48"/>
      <c r="AE27" s="48"/>
      <c r="AF27" s="48"/>
      <c r="AG27" s="103"/>
    </row>
    <row r="28" spans="2:33" ht="15.75" customHeight="1" thickBot="1" x14ac:dyDescent="0.3">
      <c r="B28" s="80" t="s">
        <v>25</v>
      </c>
      <c r="C28" s="81">
        <f t="shared" ref="C28:I28" si="16">SUM(C8:C27)</f>
        <v>4227.1670995000004</v>
      </c>
      <c r="D28" s="81">
        <f t="shared" si="16"/>
        <v>1575.9245974</v>
      </c>
      <c r="E28" s="81">
        <f t="shared" si="16"/>
        <v>880.73910720000003</v>
      </c>
      <c r="F28" s="81">
        <f t="shared" si="16"/>
        <v>0</v>
      </c>
      <c r="G28" s="81">
        <f t="shared" si="16"/>
        <v>0</v>
      </c>
      <c r="H28" s="81">
        <f t="shared" si="16"/>
        <v>0</v>
      </c>
      <c r="I28" s="81">
        <f t="shared" si="16"/>
        <v>6683.8308041</v>
      </c>
      <c r="J28" s="11"/>
      <c r="K28" s="81">
        <f t="shared" ref="K28:Q28" si="17">SUM(K8:K27)</f>
        <v>3712.8872660999996</v>
      </c>
      <c r="L28" s="81">
        <f t="shared" si="17"/>
        <v>322.80885999999998</v>
      </c>
      <c r="M28" s="81">
        <f t="shared" si="17"/>
        <v>317.00265020000001</v>
      </c>
      <c r="N28" s="81">
        <f t="shared" si="17"/>
        <v>987.70000290000007</v>
      </c>
      <c r="O28" s="81">
        <f t="shared" si="17"/>
        <v>3553.66</v>
      </c>
      <c r="P28" s="81">
        <f t="shared" si="17"/>
        <v>306.00000009999997</v>
      </c>
      <c r="Q28" s="81">
        <f t="shared" si="17"/>
        <v>9200.0587792999995</v>
      </c>
      <c r="S28" s="26">
        <f t="shared" ref="S28:X28" si="18">IFERROR(C28/$I28, "")</f>
        <v>0.63244675447304388</v>
      </c>
      <c r="T28" s="26">
        <f t="shared" si="18"/>
        <v>0.23578164133557888</v>
      </c>
      <c r="U28" s="26">
        <f t="shared" si="18"/>
        <v>0.13177160419137726</v>
      </c>
      <c r="V28" s="26">
        <f t="shared" si="18"/>
        <v>0</v>
      </c>
      <c r="W28" s="26">
        <f t="shared" si="18"/>
        <v>0</v>
      </c>
      <c r="X28" s="26">
        <f t="shared" si="18"/>
        <v>0</v>
      </c>
      <c r="Y28" s="129">
        <f t="shared" ref="Y28" si="19">SUM(S28:X28)</f>
        <v>1</v>
      </c>
      <c r="Z28" s="101"/>
      <c r="AA28" s="26">
        <f t="shared" ref="AA28:AF28" si="20">IFERROR(K28/$Q28, "NaN")</f>
        <v>0.4035721243927205</v>
      </c>
      <c r="AB28" s="26">
        <f t="shared" si="20"/>
        <v>3.5087695388024615E-2</v>
      </c>
      <c r="AC28" s="26">
        <f t="shared" si="20"/>
        <v>3.4456589659323855E-2</v>
      </c>
      <c r="AD28" s="26">
        <f t="shared" si="20"/>
        <v>0.10735801005123043</v>
      </c>
      <c r="AE28" s="26">
        <f t="shared" si="20"/>
        <v>0.38626492343675933</v>
      </c>
      <c r="AF28" s="26">
        <f t="shared" si="20"/>
        <v>3.3260657071941278E-2</v>
      </c>
      <c r="AG28" s="129">
        <f t="shared" ref="AG28" si="21">SUM(AA28:AF28)</f>
        <v>1</v>
      </c>
    </row>
    <row r="29" spans="2:33" x14ac:dyDescent="0.25">
      <c r="B29" s="11"/>
      <c r="C29" s="11"/>
      <c r="D29" s="11"/>
      <c r="E29" s="11"/>
      <c r="F29" s="11"/>
      <c r="G29" s="11"/>
      <c r="H29" s="11"/>
      <c r="I29" s="6"/>
      <c r="J29" s="11"/>
      <c r="K29" s="11"/>
      <c r="L29" s="11"/>
      <c r="M29" s="11"/>
      <c r="N29" s="11"/>
      <c r="O29" s="11"/>
      <c r="P29" s="11"/>
      <c r="Q29" s="8"/>
    </row>
    <row r="30" spans="2:33" x14ac:dyDescent="0.25">
      <c r="B30" s="11"/>
      <c r="C30" s="11"/>
      <c r="D30" s="11"/>
      <c r="E30" s="11"/>
      <c r="F30" s="11"/>
      <c r="G30" s="11"/>
      <c r="H30" s="11"/>
      <c r="I30" s="6"/>
      <c r="J30" s="11"/>
      <c r="K30" s="11"/>
      <c r="L30" s="11"/>
      <c r="M30" s="11"/>
      <c r="N30" s="11"/>
      <c r="O30" s="11"/>
      <c r="P30" s="11"/>
      <c r="Q30" s="8"/>
    </row>
  </sheetData>
  <mergeCells count="31">
    <mergeCell ref="S4:Y4"/>
    <mergeCell ref="AA4:AG4"/>
    <mergeCell ref="S5:X5"/>
    <mergeCell ref="AA5:AF5"/>
    <mergeCell ref="S6:S7"/>
    <mergeCell ref="U6:U7"/>
    <mergeCell ref="W6:W7"/>
    <mergeCell ref="X6:X7"/>
    <mergeCell ref="Y6:Y7"/>
    <mergeCell ref="Z6:Z7"/>
    <mergeCell ref="AA6:AA7"/>
    <mergeCell ref="AC6:AC7"/>
    <mergeCell ref="AE6:AE7"/>
    <mergeCell ref="AF6:AF7"/>
    <mergeCell ref="AG6:AG7"/>
    <mergeCell ref="B6:B7"/>
    <mergeCell ref="C6:C7"/>
    <mergeCell ref="E6:E7"/>
    <mergeCell ref="G6:G7"/>
    <mergeCell ref="H6:H7"/>
    <mergeCell ref="Q6:Q7"/>
    <mergeCell ref="C4:I4"/>
    <mergeCell ref="K4:Q4"/>
    <mergeCell ref="C5:H5"/>
    <mergeCell ref="K5:P5"/>
    <mergeCell ref="I6:I7"/>
    <mergeCell ref="J6:J7"/>
    <mergeCell ref="K6:K7"/>
    <mergeCell ref="M6:M7"/>
    <mergeCell ref="O6:O7"/>
    <mergeCell ref="P6:P7"/>
  </mergeCells>
  <pageMargins left="0.7" right="0.7" top="0.75" bottom="0.75" header="0.3" footer="0.3"/>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sheetPr>
  <dimension ref="B1:BE27"/>
  <sheetViews>
    <sheetView workbookViewId="0"/>
  </sheetViews>
  <sheetFormatPr defaultRowHeight="15" x14ac:dyDescent="0.25"/>
  <cols>
    <col min="1" max="1" width="2.7109375" customWidth="1"/>
    <col min="2" max="2" width="14.7109375" customWidth="1"/>
    <col min="7" max="7" width="1.85546875" customWidth="1"/>
    <col min="11" max="11" width="1.5703125" customWidth="1"/>
    <col min="15" max="15" width="1.85546875" customWidth="1"/>
    <col min="19" max="19" width="3.42578125" customWidth="1"/>
    <col min="22" max="22" width="3" customWidth="1"/>
    <col min="26" max="26" width="3" customWidth="1"/>
    <col min="30" max="30" width="3" customWidth="1"/>
    <col min="34" max="34" width="2.5703125" customWidth="1"/>
    <col min="38" max="38" width="2.5703125" customWidth="1"/>
    <col min="42" max="42" width="2.28515625" customWidth="1"/>
    <col min="46" max="46" width="2.28515625" customWidth="1"/>
    <col min="50" max="50" width="2.28515625" customWidth="1"/>
    <col min="54" max="54" width="2.28515625" customWidth="1"/>
  </cols>
  <sheetData>
    <row r="1" spans="2:57" x14ac:dyDescent="0.25">
      <c r="B1" s="75" t="s">
        <v>2</v>
      </c>
    </row>
    <row r="2" spans="2:57" x14ac:dyDescent="0.25">
      <c r="B2" t="s">
        <v>46</v>
      </c>
      <c r="C2" t="s">
        <v>47</v>
      </c>
    </row>
    <row r="3" spans="2:57" ht="15.75" customHeight="1" thickBot="1" x14ac:dyDescent="0.3">
      <c r="B3" s="34"/>
      <c r="C3" s="34"/>
      <c r="D3" s="34"/>
      <c r="E3" s="34"/>
      <c r="F3" s="34"/>
      <c r="G3" s="34"/>
      <c r="H3" s="34"/>
      <c r="I3" s="34"/>
      <c r="J3" s="34"/>
      <c r="K3" s="34"/>
      <c r="L3" s="34"/>
      <c r="M3" s="34"/>
      <c r="N3" s="34"/>
      <c r="O3" s="34"/>
      <c r="P3" s="34"/>
      <c r="Q3" s="34"/>
      <c r="R3" s="34"/>
      <c r="S3" s="34"/>
      <c r="T3" s="34"/>
      <c r="U3" s="34"/>
    </row>
    <row r="4" spans="2:57" ht="15.75" customHeight="1" thickBot="1" x14ac:dyDescent="0.3">
      <c r="C4" s="66" t="s">
        <v>48</v>
      </c>
      <c r="L4" s="150" t="s">
        <v>49</v>
      </c>
      <c r="M4" s="148"/>
      <c r="N4" s="148"/>
      <c r="P4" s="150" t="s">
        <v>49</v>
      </c>
      <c r="Q4" s="148"/>
      <c r="R4" s="148"/>
      <c r="T4" s="152" t="s">
        <v>48</v>
      </c>
      <c r="U4" s="140"/>
      <c r="AH4" s="107"/>
    </row>
    <row r="5" spans="2:57" ht="36" customHeight="1" thickBot="1" x14ac:dyDescent="0.3">
      <c r="B5" s="56"/>
      <c r="C5" s="142" t="s">
        <v>50</v>
      </c>
      <c r="D5" s="142" t="s">
        <v>51</v>
      </c>
      <c r="E5" s="140"/>
      <c r="F5" s="140"/>
      <c r="G5" s="5"/>
      <c r="H5" s="142" t="s">
        <v>52</v>
      </c>
      <c r="I5" s="140"/>
      <c r="J5" s="140"/>
      <c r="K5" s="5"/>
      <c r="L5" s="155" t="s">
        <v>53</v>
      </c>
      <c r="M5" s="140"/>
      <c r="N5" s="140"/>
      <c r="P5" s="151" t="s">
        <v>54</v>
      </c>
      <c r="Q5" s="140"/>
      <c r="R5" s="140"/>
      <c r="S5" s="5"/>
      <c r="T5" s="153" t="s">
        <v>55</v>
      </c>
      <c r="U5" s="153" t="s">
        <v>56</v>
      </c>
      <c r="V5" s="107"/>
      <c r="W5" s="157" t="s">
        <v>57</v>
      </c>
      <c r="X5" s="140"/>
      <c r="Y5" s="140"/>
      <c r="AA5" s="158" t="s">
        <v>58</v>
      </c>
      <c r="AB5" s="140"/>
      <c r="AC5" s="140"/>
      <c r="AE5" s="157" t="s">
        <v>59</v>
      </c>
      <c r="AF5" s="140"/>
      <c r="AG5" s="140"/>
      <c r="AI5" s="157" t="s">
        <v>60</v>
      </c>
      <c r="AJ5" s="140"/>
      <c r="AK5" s="140"/>
      <c r="AM5" s="158" t="s">
        <v>61</v>
      </c>
      <c r="AN5" s="140"/>
      <c r="AO5" s="140"/>
      <c r="AQ5" s="156" t="s">
        <v>62</v>
      </c>
      <c r="AR5" s="140"/>
      <c r="AS5" s="140"/>
      <c r="AU5" s="142" t="s">
        <v>63</v>
      </c>
      <c r="AV5" s="140"/>
      <c r="AW5" s="140"/>
      <c r="AY5" s="142" t="s">
        <v>64</v>
      </c>
      <c r="AZ5" s="140"/>
      <c r="BA5" s="140"/>
      <c r="BC5" s="142" t="s">
        <v>65</v>
      </c>
      <c r="BD5" s="140"/>
      <c r="BE5" s="140"/>
    </row>
    <row r="6" spans="2:57" ht="15.75" customHeight="1" thickBot="1" x14ac:dyDescent="0.3">
      <c r="B6" s="53" t="s">
        <v>14</v>
      </c>
      <c r="C6" s="140"/>
      <c r="D6" s="47" t="s">
        <v>66</v>
      </c>
      <c r="E6" s="47" t="s">
        <v>67</v>
      </c>
      <c r="F6" s="47" t="s">
        <v>68</v>
      </c>
      <c r="G6" s="47"/>
      <c r="H6" s="47" t="s">
        <v>66</v>
      </c>
      <c r="I6" s="47" t="s">
        <v>67</v>
      </c>
      <c r="J6" s="47" t="s">
        <v>68</v>
      </c>
      <c r="K6" s="47"/>
      <c r="L6" s="47" t="s">
        <v>66</v>
      </c>
      <c r="M6" s="47" t="s">
        <v>67</v>
      </c>
      <c r="N6" s="47" t="s">
        <v>68</v>
      </c>
      <c r="P6" s="47" t="s">
        <v>66</v>
      </c>
      <c r="Q6" s="47" t="s">
        <v>67</v>
      </c>
      <c r="R6" s="47" t="s">
        <v>68</v>
      </c>
      <c r="S6" s="47"/>
      <c r="T6" s="154"/>
      <c r="U6" s="154"/>
      <c r="V6" s="106"/>
      <c r="W6" s="47" t="s">
        <v>66</v>
      </c>
      <c r="X6" s="47" t="s">
        <v>67</v>
      </c>
      <c r="Y6" s="47" t="s">
        <v>68</v>
      </c>
      <c r="AA6" s="47" t="s">
        <v>66</v>
      </c>
      <c r="AB6" s="47" t="s">
        <v>67</v>
      </c>
      <c r="AC6" s="47" t="s">
        <v>68</v>
      </c>
      <c r="AE6" s="47" t="s">
        <v>66</v>
      </c>
      <c r="AF6" s="47" t="s">
        <v>67</v>
      </c>
      <c r="AG6" s="47" t="s">
        <v>68</v>
      </c>
      <c r="AI6" s="47" t="s">
        <v>66</v>
      </c>
      <c r="AJ6" s="47" t="s">
        <v>67</v>
      </c>
      <c r="AK6" s="47" t="s">
        <v>68</v>
      </c>
      <c r="AM6" s="47" t="s">
        <v>66</v>
      </c>
      <c r="AN6" s="47" t="s">
        <v>67</v>
      </c>
      <c r="AO6" s="47" t="s">
        <v>68</v>
      </c>
      <c r="AQ6" s="47" t="s">
        <v>66</v>
      </c>
      <c r="AR6" s="47" t="s">
        <v>67</v>
      </c>
      <c r="AS6" s="47" t="s">
        <v>68</v>
      </c>
      <c r="AU6" s="47" t="s">
        <v>66</v>
      </c>
      <c r="AV6" s="47" t="s">
        <v>67</v>
      </c>
      <c r="AW6" s="47" t="s">
        <v>68</v>
      </c>
      <c r="AY6" s="47" t="s">
        <v>66</v>
      </c>
      <c r="AZ6" s="47" t="s">
        <v>67</v>
      </c>
      <c r="BA6" s="47" t="s">
        <v>68</v>
      </c>
      <c r="BC6" s="47" t="s">
        <v>66</v>
      </c>
      <c r="BD6" s="47" t="s">
        <v>67</v>
      </c>
      <c r="BE6" s="47" t="s">
        <v>68</v>
      </c>
    </row>
    <row r="7" spans="2:57" x14ac:dyDescent="0.25">
      <c r="B7" s="67" t="s">
        <v>18</v>
      </c>
      <c r="C7" s="124">
        <v>1509</v>
      </c>
      <c r="D7" s="44">
        <v>44</v>
      </c>
      <c r="E7" s="44">
        <v>290</v>
      </c>
      <c r="F7" s="44">
        <v>880</v>
      </c>
      <c r="H7" s="108">
        <v>10.969298999999999</v>
      </c>
      <c r="I7" s="108">
        <v>73.890555000000006</v>
      </c>
      <c r="J7" s="108">
        <v>226.517122</v>
      </c>
      <c r="K7" s="44"/>
      <c r="L7" s="108">
        <v>3.4785110000000001</v>
      </c>
      <c r="M7" s="108">
        <v>29.793502</v>
      </c>
      <c r="N7" s="108">
        <v>99.371172000000001</v>
      </c>
      <c r="O7" s="108"/>
      <c r="P7" s="108">
        <v>147.795468</v>
      </c>
      <c r="Q7" s="108">
        <v>121.48047699999999</v>
      </c>
      <c r="R7" s="108">
        <v>51.902807000000003</v>
      </c>
      <c r="T7" s="108">
        <v>151.273979</v>
      </c>
      <c r="U7" s="45">
        <f t="shared" ref="U7:U13" si="0">IFERROR(T7/J7, "")</f>
        <v>0.6678258034728165</v>
      </c>
      <c r="V7" s="44"/>
      <c r="W7" s="109">
        <v>1.825539</v>
      </c>
      <c r="X7" s="109">
        <v>28.973752000000001</v>
      </c>
      <c r="Y7" s="109">
        <v>118.589249</v>
      </c>
      <c r="Z7" s="109"/>
      <c r="AA7" s="109">
        <v>5.3040500000000002</v>
      </c>
      <c r="AB7" s="109">
        <v>58.767254000000001</v>
      </c>
      <c r="AC7" s="109">
        <v>217.960421</v>
      </c>
      <c r="AD7" s="44"/>
      <c r="AE7" s="45">
        <f t="shared" ref="AE7:AE13" si="1">IFERROR(W7/H7, "NaN")</f>
        <v>0.16642257631959892</v>
      </c>
      <c r="AF7" s="45">
        <f t="shared" ref="AF7:AF13" si="2">IFERROR(X7/I7, "NaN")</f>
        <v>0.39211712511835917</v>
      </c>
      <c r="AG7" s="45">
        <f t="shared" ref="AG7:AG13" si="3">IFERROR(Y7/J7, "NaN")</f>
        <v>0.52353326738806083</v>
      </c>
      <c r="AH7" s="45"/>
      <c r="AI7" s="45">
        <f t="shared" ref="AI7:AI13" si="4">IFERROR(L7/H7, "NaN")</f>
        <v>0.31711333604818326</v>
      </c>
      <c r="AJ7" s="45">
        <f t="shared" ref="AJ7:AJ13" si="5">IFERROR(M7/I7, "NaN")</f>
        <v>0.40321123586092972</v>
      </c>
      <c r="AK7" s="45">
        <f t="shared" ref="AK7:AK13" si="6">IFERROR(N7/J7, "NaN")</f>
        <v>0.43869165881420658</v>
      </c>
      <c r="AL7" s="45"/>
      <c r="AM7" s="45">
        <f t="shared" ref="AM7:AM13" si="7">IFERROR(AA7/H7, "NaN")</f>
        <v>0.48353591236778215</v>
      </c>
      <c r="AN7" s="45">
        <f t="shared" ref="AN7:AN13" si="8">IFERROR(AB7/I7, "NaN")</f>
        <v>0.79532836097928883</v>
      </c>
      <c r="AO7" s="45">
        <f t="shared" ref="AO7:AO13" si="9">IFERROR(AC7/J7, "NaN")</f>
        <v>0.96222492620226741</v>
      </c>
      <c r="AQ7" s="108">
        <f t="shared" ref="AQ7:AQ13" si="10">IF(P7+AA7&gt; 0, P7+AA7, "NaN")</f>
        <v>153.09951799999999</v>
      </c>
      <c r="AR7" s="108">
        <f t="shared" ref="AR7:AR13" si="11">IF(Q7+AB7&gt;0, Q7+AB7, "NaN")</f>
        <v>180.24773099999999</v>
      </c>
      <c r="AS7" s="108">
        <f t="shared" ref="AS7:AS13" si="12">IF(R7+AC7&gt;0, R7+AC7, "NaN")</f>
        <v>269.86322799999999</v>
      </c>
      <c r="AU7" s="44">
        <v>1647.9542411</v>
      </c>
      <c r="AV7" s="44">
        <v>17587.468238500009</v>
      </c>
      <c r="AW7" s="44">
        <v>73049.418200999993</v>
      </c>
      <c r="AY7" s="44">
        <v>137.19999999999999</v>
      </c>
      <c r="AZ7" s="44">
        <v>1029.7</v>
      </c>
      <c r="BA7" s="44">
        <v>3461.1</v>
      </c>
      <c r="BC7" s="44">
        <f t="shared" ref="BC7:BC13" si="13">IF(AU7+AY7&gt;0, AU7+AY7, "NaN")</f>
        <v>1785.1542411</v>
      </c>
      <c r="BD7" s="44">
        <f t="shared" ref="BD7:BD13" si="14">IF(AV7+AZ7&gt;0, AV7+AZ7, "NaN")</f>
        <v>18617.168238500009</v>
      </c>
      <c r="BE7" s="44">
        <f t="shared" ref="BE7:BE13" si="15">IF(AW7+BA7, AW7+BA7, "NaN")</f>
        <v>76510.518200999999</v>
      </c>
    </row>
    <row r="8" spans="2:57" x14ac:dyDescent="0.25">
      <c r="B8" s="67" t="s">
        <v>19</v>
      </c>
      <c r="C8" s="124">
        <v>5</v>
      </c>
      <c r="D8" s="44">
        <v>2</v>
      </c>
      <c r="E8" s="44">
        <v>2</v>
      </c>
      <c r="F8" s="44">
        <v>4</v>
      </c>
      <c r="H8" s="108">
        <v>0.18965799999999999</v>
      </c>
      <c r="I8" s="108">
        <v>0.18965799999999999</v>
      </c>
      <c r="J8" s="108">
        <v>0.37931599999999999</v>
      </c>
      <c r="K8" s="44"/>
      <c r="L8" s="108">
        <v>4.3227000000000002E-2</v>
      </c>
      <c r="M8" s="108">
        <v>4.3227000000000002E-2</v>
      </c>
      <c r="N8" s="108">
        <v>9.2955999999999997E-2</v>
      </c>
      <c r="O8" s="108"/>
      <c r="P8" s="108">
        <v>0.12993299999999999</v>
      </c>
      <c r="Q8" s="108">
        <v>0.12993299999999999</v>
      </c>
      <c r="R8" s="108">
        <v>8.0203999999999998E-2</v>
      </c>
      <c r="T8" s="108">
        <v>0.17316000000000001</v>
      </c>
      <c r="U8" s="45">
        <f t="shared" si="0"/>
        <v>0.45650592118444783</v>
      </c>
      <c r="V8" s="44"/>
      <c r="W8" s="109">
        <v>5.7120000000000001E-3</v>
      </c>
      <c r="X8" s="109">
        <v>9.4048000000000007E-2</v>
      </c>
      <c r="Y8" s="109">
        <v>0.18643299999999999</v>
      </c>
      <c r="Z8" s="109"/>
      <c r="AA8" s="109">
        <v>4.8939000000000003E-2</v>
      </c>
      <c r="AB8" s="109">
        <v>0.13727500000000001</v>
      </c>
      <c r="AC8" s="109">
        <v>0.279389</v>
      </c>
      <c r="AD8" s="44"/>
      <c r="AE8" s="45">
        <f t="shared" si="1"/>
        <v>3.0117369159223445E-2</v>
      </c>
      <c r="AF8" s="45">
        <f t="shared" si="2"/>
        <v>0.49588206139472107</v>
      </c>
      <c r="AG8" s="45">
        <f t="shared" si="3"/>
        <v>0.49149785403199442</v>
      </c>
      <c r="AH8" s="45"/>
      <c r="AI8" s="45">
        <f t="shared" si="4"/>
        <v>0.22792078372649718</v>
      </c>
      <c r="AJ8" s="45">
        <f t="shared" si="5"/>
        <v>0.22792078372649718</v>
      </c>
      <c r="AK8" s="45">
        <f t="shared" si="6"/>
        <v>0.24506216452772886</v>
      </c>
      <c r="AL8" s="45"/>
      <c r="AM8" s="45">
        <f t="shared" si="7"/>
        <v>0.25803815288572063</v>
      </c>
      <c r="AN8" s="45">
        <f t="shared" si="8"/>
        <v>0.72380284512121829</v>
      </c>
      <c r="AO8" s="45">
        <f t="shared" si="9"/>
        <v>0.73656001855972331</v>
      </c>
      <c r="AQ8" s="108">
        <f t="shared" si="10"/>
        <v>0.178872</v>
      </c>
      <c r="AR8" s="108">
        <f t="shared" si="11"/>
        <v>0.267208</v>
      </c>
      <c r="AS8" s="108">
        <f t="shared" si="12"/>
        <v>0.359593</v>
      </c>
      <c r="AU8" s="44">
        <v>9.3631852000000002</v>
      </c>
      <c r="AV8" s="44">
        <v>28.933855099999999</v>
      </c>
      <c r="AW8" s="44">
        <v>65.719717099999997</v>
      </c>
      <c r="AY8" s="44">
        <v>138.30000000000001</v>
      </c>
      <c r="AZ8" s="44">
        <v>258</v>
      </c>
      <c r="BA8" s="44">
        <v>369.6</v>
      </c>
      <c r="BC8" s="44">
        <f t="shared" si="13"/>
        <v>147.66318520000002</v>
      </c>
      <c r="BD8" s="44">
        <f t="shared" si="14"/>
        <v>286.93385510000002</v>
      </c>
      <c r="BE8" s="44">
        <f t="shared" si="15"/>
        <v>435.31971710000005</v>
      </c>
    </row>
    <row r="9" spans="2:57" x14ac:dyDescent="0.25">
      <c r="B9" s="67" t="s">
        <v>20</v>
      </c>
      <c r="C9" s="124">
        <v>383</v>
      </c>
      <c r="D9" s="44">
        <v>20</v>
      </c>
      <c r="E9" s="44">
        <v>69</v>
      </c>
      <c r="F9" s="44">
        <v>299</v>
      </c>
      <c r="H9" s="108">
        <v>4.2618239999999998</v>
      </c>
      <c r="I9" s="108">
        <v>15.544115</v>
      </c>
      <c r="J9" s="108">
        <v>62.542240999999997</v>
      </c>
      <c r="K9" s="44"/>
      <c r="L9" s="108">
        <v>1.360268</v>
      </c>
      <c r="M9" s="108">
        <v>7.3162120000000002</v>
      </c>
      <c r="N9" s="108">
        <v>29.052644999999998</v>
      </c>
      <c r="O9" s="108"/>
      <c r="P9" s="108">
        <v>33.165425999999997</v>
      </c>
      <c r="Q9" s="108">
        <v>27.209482000000001</v>
      </c>
      <c r="R9" s="108">
        <v>5.4730489999999996</v>
      </c>
      <c r="T9" s="108">
        <v>34.525694000000001</v>
      </c>
      <c r="U9" s="45">
        <f t="shared" si="0"/>
        <v>0.55203800580155105</v>
      </c>
      <c r="V9" s="44"/>
      <c r="W9" s="109">
        <v>2.5490490000000001</v>
      </c>
      <c r="X9" s="109">
        <v>7.7038469999999997</v>
      </c>
      <c r="Y9" s="109">
        <v>31.338303</v>
      </c>
      <c r="Z9" s="109"/>
      <c r="AA9" s="109">
        <v>3.9093170000000002</v>
      </c>
      <c r="AB9" s="109">
        <v>15.020059</v>
      </c>
      <c r="AC9" s="109">
        <v>60.390948000000002</v>
      </c>
      <c r="AD9" s="44"/>
      <c r="AE9" s="45">
        <f t="shared" si="1"/>
        <v>0.59811221674100112</v>
      </c>
      <c r="AF9" s="45">
        <f t="shared" si="2"/>
        <v>0.49561181193010989</v>
      </c>
      <c r="AG9" s="45">
        <f t="shared" si="3"/>
        <v>0.50107419399954023</v>
      </c>
      <c r="AH9" s="45"/>
      <c r="AI9" s="45">
        <f t="shared" si="4"/>
        <v>0.3191750762115001</v>
      </c>
      <c r="AJ9" s="45">
        <f t="shared" si="5"/>
        <v>0.47067407826048641</v>
      </c>
      <c r="AK9" s="45">
        <f t="shared" si="6"/>
        <v>0.46452836571686007</v>
      </c>
      <c r="AL9" s="45"/>
      <c r="AM9" s="45">
        <f t="shared" si="7"/>
        <v>0.91728729295250111</v>
      </c>
      <c r="AN9" s="45">
        <f t="shared" si="8"/>
        <v>0.9662858901905963</v>
      </c>
      <c r="AO9" s="45">
        <f t="shared" si="9"/>
        <v>0.96560255971640041</v>
      </c>
      <c r="AQ9" s="108">
        <f t="shared" si="10"/>
        <v>37.074742999999998</v>
      </c>
      <c r="AR9" s="108">
        <f t="shared" si="11"/>
        <v>42.229540999999998</v>
      </c>
      <c r="AS9" s="108">
        <f t="shared" si="12"/>
        <v>65.863996999999998</v>
      </c>
      <c r="AU9" s="44">
        <v>1146.1202751000001</v>
      </c>
      <c r="AV9" s="44">
        <v>5145.4564524000007</v>
      </c>
      <c r="AW9" s="44">
        <v>19887.524612099998</v>
      </c>
      <c r="AY9" s="44">
        <v>61.900000000000013</v>
      </c>
      <c r="AZ9" s="44">
        <v>217.8</v>
      </c>
      <c r="BA9" s="44">
        <v>1013.6</v>
      </c>
      <c r="BC9" s="44">
        <f t="shared" si="13"/>
        <v>1208.0202751000002</v>
      </c>
      <c r="BD9" s="44">
        <f t="shared" si="14"/>
        <v>5363.2564524000009</v>
      </c>
      <c r="BE9" s="44">
        <f t="shared" si="15"/>
        <v>20901.124612099997</v>
      </c>
    </row>
    <row r="10" spans="2:57" x14ac:dyDescent="0.25">
      <c r="B10" s="67" t="s">
        <v>21</v>
      </c>
      <c r="C10" s="124">
        <v>2526</v>
      </c>
      <c r="D10" s="44">
        <v>819</v>
      </c>
      <c r="E10" s="44">
        <v>1292</v>
      </c>
      <c r="F10" s="44">
        <v>1898</v>
      </c>
      <c r="H10" s="108">
        <v>338.22528899999998</v>
      </c>
      <c r="I10" s="108">
        <v>537.22110399999997</v>
      </c>
      <c r="J10" s="108">
        <v>698.00201400000003</v>
      </c>
      <c r="K10" s="44"/>
      <c r="L10" s="108">
        <v>221.65423999999999</v>
      </c>
      <c r="M10" s="108">
        <v>333.04441000000003</v>
      </c>
      <c r="N10" s="108">
        <v>419.34987000000001</v>
      </c>
      <c r="O10" s="108"/>
      <c r="P10" s="108">
        <v>253.82308599999999</v>
      </c>
      <c r="Q10" s="108">
        <v>142.43291600000001</v>
      </c>
      <c r="R10" s="108">
        <v>56.127456000000002</v>
      </c>
      <c r="T10" s="108">
        <v>475.47732600000001</v>
      </c>
      <c r="U10" s="45">
        <f t="shared" si="0"/>
        <v>0.68119764193115917</v>
      </c>
      <c r="V10" s="44"/>
      <c r="W10" s="109">
        <v>93.911927000000006</v>
      </c>
      <c r="X10" s="109">
        <v>145.63535100000001</v>
      </c>
      <c r="Y10" s="109">
        <v>246.68773200000001</v>
      </c>
      <c r="Z10" s="109"/>
      <c r="AA10" s="109">
        <v>315.56616700000001</v>
      </c>
      <c r="AB10" s="109">
        <v>478.67976099999998</v>
      </c>
      <c r="AC10" s="109">
        <v>666.03760199999999</v>
      </c>
      <c r="AD10" s="44"/>
      <c r="AE10" s="45">
        <f t="shared" si="1"/>
        <v>0.27766086704415532</v>
      </c>
      <c r="AF10" s="45">
        <f t="shared" si="2"/>
        <v>0.27109015248217061</v>
      </c>
      <c r="AG10" s="45">
        <f t="shared" si="3"/>
        <v>0.3534197997314088</v>
      </c>
      <c r="AH10" s="45"/>
      <c r="AI10" s="45">
        <f t="shared" si="4"/>
        <v>0.65534496446242962</v>
      </c>
      <c r="AJ10" s="45">
        <f t="shared" si="5"/>
        <v>0.61993917871104343</v>
      </c>
      <c r="AK10" s="45">
        <f t="shared" si="6"/>
        <v>0.60078604586948936</v>
      </c>
      <c r="AL10" s="45"/>
      <c r="AM10" s="45">
        <f t="shared" si="7"/>
        <v>0.933005831506585</v>
      </c>
      <c r="AN10" s="45">
        <f t="shared" si="8"/>
        <v>0.89102933119321392</v>
      </c>
      <c r="AO10" s="45">
        <f t="shared" si="9"/>
        <v>0.95420584560089816</v>
      </c>
      <c r="AQ10" s="108">
        <f t="shared" si="10"/>
        <v>569.38925300000005</v>
      </c>
      <c r="AR10" s="108">
        <f t="shared" si="11"/>
        <v>621.11267699999996</v>
      </c>
      <c r="AS10" s="108">
        <f t="shared" si="12"/>
        <v>722.16505800000004</v>
      </c>
      <c r="AU10" s="44">
        <v>100565.04042020001</v>
      </c>
      <c r="AV10" s="44">
        <v>155391.47759359999</v>
      </c>
      <c r="AW10" s="44">
        <v>214672.235717</v>
      </c>
      <c r="AY10" s="44">
        <v>6532.5</v>
      </c>
      <c r="AZ10" s="44">
        <v>8688.0000000000018</v>
      </c>
      <c r="BA10" s="44">
        <v>11344.2</v>
      </c>
      <c r="BC10" s="44">
        <f t="shared" si="13"/>
        <v>107097.54042020001</v>
      </c>
      <c r="BD10" s="44">
        <f t="shared" si="14"/>
        <v>164079.47759359999</v>
      </c>
      <c r="BE10" s="44">
        <f t="shared" si="15"/>
        <v>226016.43571700001</v>
      </c>
    </row>
    <row r="11" spans="2:57" x14ac:dyDescent="0.25">
      <c r="B11" s="67" t="s">
        <v>22</v>
      </c>
      <c r="C11" s="124">
        <v>4434</v>
      </c>
      <c r="D11" s="44">
        <v>27</v>
      </c>
      <c r="E11" s="44">
        <v>46</v>
      </c>
      <c r="F11" s="44">
        <v>399</v>
      </c>
      <c r="H11" s="108">
        <v>19.18918</v>
      </c>
      <c r="I11" s="108">
        <v>26.121554</v>
      </c>
      <c r="J11" s="108">
        <v>145.692869</v>
      </c>
      <c r="K11" s="44"/>
      <c r="L11" s="108">
        <v>10.72622</v>
      </c>
      <c r="M11" s="108">
        <v>14.266196000000001</v>
      </c>
      <c r="N11" s="108">
        <v>95.729963999999995</v>
      </c>
      <c r="O11" s="108"/>
      <c r="P11" s="108">
        <v>1137.361373</v>
      </c>
      <c r="Q11" s="108">
        <v>1133.8213969999999</v>
      </c>
      <c r="R11" s="108">
        <v>1052.3576290000001</v>
      </c>
      <c r="T11" s="108">
        <v>1148.087593</v>
      </c>
      <c r="U11" s="45">
        <f t="shared" si="0"/>
        <v>7.8801907113243814</v>
      </c>
      <c r="V11" s="44"/>
      <c r="W11" s="109">
        <v>4.1796540000000002</v>
      </c>
      <c r="X11" s="109">
        <v>9.6545339999999999</v>
      </c>
      <c r="Y11" s="109">
        <v>33.127319</v>
      </c>
      <c r="Z11" s="109"/>
      <c r="AA11" s="109">
        <v>14.905874000000001</v>
      </c>
      <c r="AB11" s="109">
        <v>23.920729999999999</v>
      </c>
      <c r="AC11" s="109">
        <v>128.857283</v>
      </c>
      <c r="AD11" s="44"/>
      <c r="AE11" s="45">
        <f t="shared" si="1"/>
        <v>0.21781305923442273</v>
      </c>
      <c r="AF11" s="45">
        <f t="shared" si="2"/>
        <v>0.36960029254002269</v>
      </c>
      <c r="AG11" s="45">
        <f t="shared" si="3"/>
        <v>0.22737776548281166</v>
      </c>
      <c r="AH11" s="45"/>
      <c r="AI11" s="45">
        <f t="shared" si="4"/>
        <v>0.55897229584588815</v>
      </c>
      <c r="AJ11" s="45">
        <f t="shared" si="5"/>
        <v>0.54614652711703149</v>
      </c>
      <c r="AK11" s="45">
        <f t="shared" si="6"/>
        <v>0.65706691519678972</v>
      </c>
      <c r="AL11" s="45"/>
      <c r="AM11" s="45">
        <f t="shared" si="7"/>
        <v>0.77678535508031088</v>
      </c>
      <c r="AN11" s="45">
        <f t="shared" si="8"/>
        <v>0.91574681965705407</v>
      </c>
      <c r="AO11" s="45">
        <f t="shared" si="9"/>
        <v>0.88444468067960136</v>
      </c>
      <c r="AQ11" s="108">
        <f t="shared" si="10"/>
        <v>1152.267247</v>
      </c>
      <c r="AR11" s="108">
        <f t="shared" si="11"/>
        <v>1157.742127</v>
      </c>
      <c r="AS11" s="108">
        <f t="shared" si="12"/>
        <v>1181.2149120000001</v>
      </c>
      <c r="AU11" s="44">
        <v>2671.3939682</v>
      </c>
      <c r="AV11" s="44">
        <v>5206.6178133000003</v>
      </c>
      <c r="AW11" s="44">
        <v>33295.407616299999</v>
      </c>
      <c r="AY11" s="44">
        <v>186.5</v>
      </c>
      <c r="AZ11" s="44">
        <v>286.3</v>
      </c>
      <c r="BA11" s="44">
        <v>1787.7</v>
      </c>
      <c r="BC11" s="44">
        <f t="shared" si="13"/>
        <v>2857.8939682</v>
      </c>
      <c r="BD11" s="44">
        <f t="shared" si="14"/>
        <v>5492.9178133000005</v>
      </c>
      <c r="BE11" s="44">
        <f t="shared" si="15"/>
        <v>35083.107616299996</v>
      </c>
    </row>
    <row r="12" spans="2:57" x14ac:dyDescent="0.25">
      <c r="B12" s="67" t="s">
        <v>23</v>
      </c>
      <c r="C12" s="124">
        <v>3251</v>
      </c>
      <c r="D12" s="44">
        <v>139</v>
      </c>
      <c r="E12" s="44">
        <v>294</v>
      </c>
      <c r="F12" s="44">
        <v>1114</v>
      </c>
      <c r="H12" s="108">
        <v>59.298735000000001</v>
      </c>
      <c r="I12" s="108">
        <v>105.08300300000001</v>
      </c>
      <c r="J12" s="108">
        <v>257.40081800000002</v>
      </c>
      <c r="K12" s="44"/>
      <c r="L12" s="108">
        <v>47.112594999999999</v>
      </c>
      <c r="M12" s="108">
        <v>74.621797999999998</v>
      </c>
      <c r="N12" s="108">
        <v>195.86136400000001</v>
      </c>
      <c r="O12" s="108"/>
      <c r="P12" s="108">
        <v>449.00008500000001</v>
      </c>
      <c r="Q12" s="108">
        <v>421.490882</v>
      </c>
      <c r="R12" s="108">
        <v>300.25131599999997</v>
      </c>
      <c r="T12" s="108">
        <v>496.11268000000001</v>
      </c>
      <c r="U12" s="45">
        <f t="shared" si="0"/>
        <v>1.927393564071735</v>
      </c>
      <c r="V12" s="44"/>
      <c r="W12" s="109">
        <v>10.182767</v>
      </c>
      <c r="X12" s="109">
        <v>24.478625000000001</v>
      </c>
      <c r="Y12" s="109">
        <v>56.658321000000001</v>
      </c>
      <c r="Z12" s="109"/>
      <c r="AA12" s="109">
        <v>57.295361999999997</v>
      </c>
      <c r="AB12" s="109">
        <v>99.100423000000006</v>
      </c>
      <c r="AC12" s="109">
        <v>252.51968500000001</v>
      </c>
      <c r="AD12" s="44"/>
      <c r="AE12" s="45">
        <f t="shared" si="1"/>
        <v>0.17171980144264459</v>
      </c>
      <c r="AF12" s="45">
        <f t="shared" si="2"/>
        <v>0.23294561728503324</v>
      </c>
      <c r="AG12" s="45">
        <f t="shared" si="3"/>
        <v>0.22011709768536944</v>
      </c>
      <c r="AH12" s="45"/>
      <c r="AI12" s="45">
        <f t="shared" si="4"/>
        <v>0.79449578477517269</v>
      </c>
      <c r="AJ12" s="45">
        <f t="shared" si="5"/>
        <v>0.71012243530954278</v>
      </c>
      <c r="AK12" s="45">
        <f t="shared" si="6"/>
        <v>0.7609197419100665</v>
      </c>
      <c r="AL12" s="45"/>
      <c r="AM12" s="45">
        <f t="shared" si="7"/>
        <v>0.96621558621781722</v>
      </c>
      <c r="AN12" s="45">
        <f t="shared" si="8"/>
        <v>0.94306805259457616</v>
      </c>
      <c r="AO12" s="45">
        <f t="shared" si="9"/>
        <v>0.98103683959543597</v>
      </c>
      <c r="AQ12" s="108">
        <f t="shared" si="10"/>
        <v>506.29544700000002</v>
      </c>
      <c r="AR12" s="108">
        <f t="shared" si="11"/>
        <v>520.59130500000003</v>
      </c>
      <c r="AS12" s="108">
        <f t="shared" si="12"/>
        <v>552.77100099999996</v>
      </c>
      <c r="AU12" s="44">
        <v>23588.780718599999</v>
      </c>
      <c r="AV12" s="44">
        <v>35430.3447782</v>
      </c>
      <c r="AW12" s="44">
        <v>97386.283768199995</v>
      </c>
      <c r="AY12" s="44">
        <v>2216.4</v>
      </c>
      <c r="AZ12" s="44">
        <v>2701.9</v>
      </c>
      <c r="BA12" s="44">
        <v>5035.4999999999991</v>
      </c>
      <c r="BC12" s="44">
        <f t="shared" si="13"/>
        <v>25805.180718600001</v>
      </c>
      <c r="BD12" s="44">
        <f t="shared" si="14"/>
        <v>38132.244778200002</v>
      </c>
      <c r="BE12" s="44">
        <f t="shared" si="15"/>
        <v>102421.7837682</v>
      </c>
    </row>
    <row r="13" spans="2:57" x14ac:dyDescent="0.25">
      <c r="B13" s="67" t="s">
        <v>24</v>
      </c>
      <c r="C13" s="124">
        <v>8350</v>
      </c>
      <c r="D13" s="44">
        <v>549</v>
      </c>
      <c r="E13" s="44">
        <v>943</v>
      </c>
      <c r="F13" s="44">
        <v>1746</v>
      </c>
      <c r="H13" s="108">
        <v>143.20730900000001</v>
      </c>
      <c r="I13" s="108">
        <v>261.96055799999999</v>
      </c>
      <c r="J13" s="108">
        <v>460.72191700000002</v>
      </c>
      <c r="K13" s="44"/>
      <c r="L13" s="108">
        <v>85.871696999999998</v>
      </c>
      <c r="M13" s="108">
        <v>149.03282200000001</v>
      </c>
      <c r="N13" s="108">
        <v>247.60488100000001</v>
      </c>
      <c r="O13" s="108"/>
      <c r="P13" s="108">
        <v>776.01131399999997</v>
      </c>
      <c r="Q13" s="108">
        <v>712.850189</v>
      </c>
      <c r="R13" s="108">
        <v>614.27813000000003</v>
      </c>
      <c r="T13" s="108">
        <v>861.88301100000001</v>
      </c>
      <c r="U13" s="45">
        <f t="shared" si="0"/>
        <v>1.8707228356145253</v>
      </c>
      <c r="V13" s="44"/>
      <c r="W13" s="109">
        <v>40.829777</v>
      </c>
      <c r="X13" s="109">
        <v>79.982136999999994</v>
      </c>
      <c r="Y13" s="109">
        <v>177.93279200000001</v>
      </c>
      <c r="Z13" s="109"/>
      <c r="AA13" s="109">
        <v>126.701474</v>
      </c>
      <c r="AB13" s="109">
        <v>229.014959</v>
      </c>
      <c r="AC13" s="109">
        <v>425.53767299999998</v>
      </c>
      <c r="AD13" s="44"/>
      <c r="AE13" s="45">
        <f t="shared" si="1"/>
        <v>0.28510958892468258</v>
      </c>
      <c r="AF13" s="45">
        <f t="shared" si="2"/>
        <v>0.30532129573490985</v>
      </c>
      <c r="AG13" s="45">
        <f t="shared" si="3"/>
        <v>0.38620431421759344</v>
      </c>
      <c r="AH13" s="45"/>
      <c r="AI13" s="45">
        <f t="shared" si="4"/>
        <v>0.59963208302447746</v>
      </c>
      <c r="AJ13" s="45">
        <f t="shared" si="5"/>
        <v>0.56891321020930186</v>
      </c>
      <c r="AK13" s="45">
        <f t="shared" si="6"/>
        <v>0.53742804903288333</v>
      </c>
      <c r="AL13" s="45"/>
      <c r="AM13" s="45">
        <f t="shared" si="7"/>
        <v>0.88474167194916009</v>
      </c>
      <c r="AN13" s="45">
        <f t="shared" si="8"/>
        <v>0.8742345059442117</v>
      </c>
      <c r="AO13" s="45">
        <f t="shared" si="9"/>
        <v>0.92363236325047671</v>
      </c>
      <c r="AQ13" s="108">
        <f t="shared" si="10"/>
        <v>902.71278799999993</v>
      </c>
      <c r="AR13" s="108">
        <f t="shared" si="11"/>
        <v>941.86514799999998</v>
      </c>
      <c r="AS13" s="108">
        <f t="shared" si="12"/>
        <v>1039.815803</v>
      </c>
      <c r="AU13" s="44">
        <v>41471.800541299999</v>
      </c>
      <c r="AV13" s="44">
        <v>77120.409515200008</v>
      </c>
      <c r="AW13" s="44">
        <v>145609.19178260001</v>
      </c>
      <c r="AY13" s="44">
        <v>3141.5</v>
      </c>
      <c r="AZ13" s="44">
        <v>4472.8</v>
      </c>
      <c r="BA13" s="44">
        <v>7194.8</v>
      </c>
      <c r="BC13" s="44">
        <f t="shared" si="13"/>
        <v>44613.300541299999</v>
      </c>
      <c r="BD13" s="44">
        <f t="shared" si="14"/>
        <v>81593.209515200011</v>
      </c>
      <c r="BE13" s="44">
        <f t="shared" si="15"/>
        <v>152803.9917826</v>
      </c>
    </row>
    <row r="14" spans="2:57" x14ac:dyDescent="0.25">
      <c r="B14" s="67"/>
      <c r="C14" s="68"/>
      <c r="D14" s="44"/>
      <c r="E14" s="44"/>
      <c r="F14" s="44"/>
      <c r="H14" s="108"/>
      <c r="I14" s="108"/>
      <c r="J14" s="108"/>
      <c r="K14" s="44"/>
      <c r="L14" s="108"/>
      <c r="M14" s="108"/>
      <c r="N14" s="108"/>
      <c r="O14" s="108"/>
      <c r="P14" s="108"/>
      <c r="Q14" s="108"/>
      <c r="R14" s="108"/>
      <c r="T14" s="108"/>
      <c r="U14" s="45"/>
      <c r="V14" s="44"/>
      <c r="W14" s="109"/>
      <c r="X14" s="109"/>
      <c r="Y14" s="109"/>
      <c r="Z14" s="109"/>
      <c r="AA14" s="109"/>
      <c r="AB14" s="109"/>
      <c r="AC14" s="109"/>
      <c r="AD14" s="44"/>
      <c r="AE14" s="45"/>
      <c r="AF14" s="45"/>
      <c r="AG14" s="45"/>
      <c r="AH14" s="45"/>
      <c r="AI14" s="45"/>
      <c r="AJ14" s="45"/>
      <c r="AK14" s="45"/>
      <c r="AL14" s="45"/>
      <c r="AM14" s="45"/>
      <c r="AN14" s="45"/>
      <c r="AO14" s="45"/>
      <c r="AQ14" s="108"/>
      <c r="AR14" s="108"/>
      <c r="AS14" s="108"/>
      <c r="AU14" s="44"/>
      <c r="AV14" s="44"/>
      <c r="AW14" s="44"/>
      <c r="AY14" s="44"/>
      <c r="AZ14" s="44"/>
      <c r="BA14" s="44"/>
      <c r="BC14" s="44"/>
      <c r="BD14" s="44"/>
      <c r="BE14" s="44"/>
    </row>
    <row r="15" spans="2:57" x14ac:dyDescent="0.25">
      <c r="C15" s="44"/>
      <c r="D15" s="44"/>
      <c r="E15" s="44"/>
      <c r="F15" s="44"/>
      <c r="H15" s="108"/>
      <c r="I15" s="108"/>
      <c r="J15" s="108"/>
      <c r="K15" s="44"/>
      <c r="L15" s="108"/>
      <c r="M15" s="108"/>
      <c r="N15" s="108"/>
      <c r="O15" s="108"/>
      <c r="P15" s="108"/>
      <c r="Q15" s="108"/>
      <c r="R15" s="108"/>
      <c r="T15" s="108"/>
      <c r="U15" s="45"/>
      <c r="V15" s="44"/>
      <c r="W15" s="109"/>
      <c r="X15" s="109"/>
      <c r="Y15" s="109"/>
      <c r="Z15" s="109"/>
      <c r="AA15" s="109"/>
      <c r="AB15" s="109"/>
      <c r="AC15" s="109"/>
      <c r="AD15" s="44"/>
      <c r="AE15" s="45"/>
      <c r="AF15" s="45"/>
      <c r="AG15" s="45"/>
      <c r="AH15" s="45"/>
      <c r="AI15" s="45"/>
      <c r="AJ15" s="45"/>
      <c r="AK15" s="45"/>
      <c r="AL15" s="45"/>
      <c r="AM15" s="45"/>
      <c r="AN15" s="45"/>
      <c r="AO15" s="45"/>
      <c r="AQ15" s="108"/>
      <c r="AR15" s="108"/>
      <c r="AS15" s="108"/>
      <c r="AU15" s="44"/>
      <c r="AV15" s="44"/>
      <c r="AW15" s="44"/>
      <c r="AY15" s="44"/>
      <c r="AZ15" s="44"/>
      <c r="BA15" s="44"/>
      <c r="BC15" s="44"/>
      <c r="BD15" s="44"/>
      <c r="BE15" s="44"/>
    </row>
    <row r="16" spans="2:57" x14ac:dyDescent="0.25">
      <c r="C16" s="44"/>
      <c r="D16" s="44"/>
      <c r="E16" s="44"/>
      <c r="F16" s="44"/>
      <c r="H16" s="108"/>
      <c r="I16" s="108"/>
      <c r="J16" s="108"/>
      <c r="K16" s="44"/>
      <c r="L16" s="108"/>
      <c r="M16" s="108"/>
      <c r="N16" s="108"/>
      <c r="O16" s="108"/>
      <c r="P16" s="108"/>
      <c r="Q16" s="108"/>
      <c r="R16" s="108"/>
      <c r="T16" s="108"/>
      <c r="U16" s="45"/>
      <c r="V16" s="44"/>
      <c r="W16" s="109"/>
      <c r="X16" s="109"/>
      <c r="Y16" s="109"/>
      <c r="Z16" s="109"/>
      <c r="AA16" s="109"/>
      <c r="AB16" s="109"/>
      <c r="AC16" s="109"/>
      <c r="AD16" s="44"/>
      <c r="AE16" s="45"/>
      <c r="AF16" s="45"/>
      <c r="AG16" s="45"/>
      <c r="AH16" s="45"/>
      <c r="AI16" s="45"/>
      <c r="AJ16" s="45"/>
      <c r="AK16" s="45"/>
      <c r="AL16" s="45"/>
      <c r="AM16" s="45"/>
      <c r="AN16" s="45"/>
      <c r="AO16" s="45"/>
      <c r="AQ16" s="108"/>
      <c r="AR16" s="108"/>
      <c r="AS16" s="108"/>
      <c r="AU16" s="44"/>
      <c r="AV16" s="44"/>
      <c r="AW16" s="44"/>
      <c r="AY16" s="44"/>
      <c r="AZ16" s="44"/>
      <c r="BA16" s="44"/>
      <c r="BC16" s="44"/>
      <c r="BD16" s="44"/>
      <c r="BE16" s="44"/>
    </row>
    <row r="17" spans="2:57" x14ac:dyDescent="0.25">
      <c r="C17" s="44"/>
      <c r="D17" s="44"/>
      <c r="E17" s="44"/>
      <c r="F17" s="44"/>
      <c r="H17" s="108"/>
      <c r="I17" s="108"/>
      <c r="J17" s="108"/>
      <c r="K17" s="44"/>
      <c r="L17" s="108"/>
      <c r="M17" s="108"/>
      <c r="N17" s="108"/>
      <c r="O17" s="108"/>
      <c r="P17" s="108"/>
      <c r="Q17" s="108"/>
      <c r="R17" s="108"/>
      <c r="T17" s="108"/>
      <c r="U17" s="45"/>
      <c r="V17" s="44"/>
      <c r="W17" s="109"/>
      <c r="X17" s="109"/>
      <c r="Y17" s="109"/>
      <c r="Z17" s="109"/>
      <c r="AA17" s="109"/>
      <c r="AB17" s="109"/>
      <c r="AC17" s="109"/>
      <c r="AD17" s="44"/>
      <c r="AE17" s="45"/>
      <c r="AF17" s="45"/>
      <c r="AG17" s="45"/>
      <c r="AH17" s="45"/>
      <c r="AI17" s="45"/>
      <c r="AJ17" s="45"/>
      <c r="AK17" s="45"/>
      <c r="AL17" s="45"/>
      <c r="AM17" s="45"/>
      <c r="AN17" s="45"/>
      <c r="AO17" s="45"/>
      <c r="AQ17" s="108"/>
      <c r="AR17" s="108"/>
      <c r="AS17" s="108"/>
      <c r="AU17" s="44"/>
      <c r="AV17" s="44"/>
      <c r="AW17" s="44"/>
      <c r="AY17" s="44"/>
      <c r="AZ17" s="44"/>
      <c r="BA17" s="44"/>
      <c r="BC17" s="44"/>
      <c r="BD17" s="44"/>
      <c r="BE17" s="44"/>
    </row>
    <row r="18" spans="2:57" x14ac:dyDescent="0.25">
      <c r="C18" s="44"/>
      <c r="D18" s="44"/>
      <c r="E18" s="44"/>
      <c r="F18" s="44"/>
      <c r="H18" s="108"/>
      <c r="I18" s="108"/>
      <c r="J18" s="108"/>
      <c r="K18" s="44"/>
      <c r="L18" s="108"/>
      <c r="M18" s="108"/>
      <c r="N18" s="108"/>
      <c r="O18" s="108"/>
      <c r="P18" s="108"/>
      <c r="Q18" s="108"/>
      <c r="R18" s="108"/>
      <c r="T18" s="108"/>
      <c r="U18" s="45"/>
      <c r="V18" s="44"/>
      <c r="W18" s="109"/>
      <c r="X18" s="109"/>
      <c r="Y18" s="109"/>
      <c r="Z18" s="109"/>
      <c r="AA18" s="109"/>
      <c r="AB18" s="109"/>
      <c r="AC18" s="109"/>
      <c r="AD18" s="44"/>
      <c r="AE18" s="45"/>
      <c r="AF18" s="45"/>
      <c r="AG18" s="45"/>
      <c r="AH18" s="45"/>
      <c r="AI18" s="45"/>
      <c r="AJ18" s="45"/>
      <c r="AK18" s="45"/>
      <c r="AL18" s="45"/>
      <c r="AM18" s="45"/>
      <c r="AN18" s="45"/>
      <c r="AO18" s="45"/>
      <c r="AQ18" s="108"/>
      <c r="AR18" s="108"/>
      <c r="AS18" s="108"/>
      <c r="AU18" s="44"/>
      <c r="AV18" s="44"/>
      <c r="AW18" s="44"/>
      <c r="AY18" s="44"/>
      <c r="AZ18" s="44"/>
      <c r="BA18" s="44"/>
      <c r="BC18" s="44"/>
      <c r="BD18" s="44"/>
      <c r="BE18" s="44"/>
    </row>
    <row r="19" spans="2:57" x14ac:dyDescent="0.25">
      <c r="C19" s="44"/>
      <c r="D19" s="44"/>
      <c r="E19" s="44"/>
      <c r="F19" s="44"/>
      <c r="H19" s="108"/>
      <c r="I19" s="108"/>
      <c r="J19" s="108"/>
      <c r="K19" s="44"/>
      <c r="L19" s="108"/>
      <c r="M19" s="108"/>
      <c r="N19" s="108"/>
      <c r="O19" s="108"/>
      <c r="P19" s="108"/>
      <c r="Q19" s="108"/>
      <c r="R19" s="108"/>
      <c r="T19" s="108"/>
      <c r="U19" s="45"/>
      <c r="V19" s="44"/>
      <c r="W19" s="109"/>
      <c r="X19" s="109"/>
      <c r="Y19" s="109"/>
      <c r="Z19" s="109"/>
      <c r="AA19" s="109"/>
      <c r="AB19" s="109"/>
      <c r="AC19" s="109"/>
      <c r="AD19" s="44"/>
      <c r="AE19" s="45"/>
      <c r="AF19" s="45"/>
      <c r="AG19" s="45"/>
      <c r="AH19" s="45"/>
      <c r="AI19" s="45"/>
      <c r="AJ19" s="45"/>
      <c r="AK19" s="45"/>
      <c r="AL19" s="45"/>
      <c r="AM19" s="45"/>
      <c r="AN19" s="45"/>
      <c r="AO19" s="45"/>
      <c r="AQ19" s="108"/>
      <c r="AR19" s="108"/>
      <c r="AS19" s="108"/>
      <c r="AU19" s="44"/>
      <c r="AV19" s="44"/>
      <c r="AW19" s="44"/>
      <c r="AY19" s="44"/>
      <c r="AZ19" s="44"/>
      <c r="BA19" s="44"/>
      <c r="BC19" s="44"/>
      <c r="BD19" s="44"/>
      <c r="BE19" s="44"/>
    </row>
    <row r="20" spans="2:57" x14ac:dyDescent="0.25">
      <c r="C20" s="44"/>
      <c r="D20" s="44"/>
      <c r="E20" s="44"/>
      <c r="F20" s="44"/>
      <c r="H20" s="108"/>
      <c r="I20" s="108"/>
      <c r="J20" s="108"/>
      <c r="K20" s="44"/>
      <c r="L20" s="108"/>
      <c r="M20" s="108"/>
      <c r="N20" s="108"/>
      <c r="O20" s="108"/>
      <c r="P20" s="108"/>
      <c r="Q20" s="108"/>
      <c r="R20" s="108"/>
      <c r="T20" s="108"/>
      <c r="U20" s="45"/>
      <c r="V20" s="44"/>
      <c r="W20" s="109"/>
      <c r="X20" s="109"/>
      <c r="Y20" s="109"/>
      <c r="Z20" s="109"/>
      <c r="AA20" s="109"/>
      <c r="AB20" s="109"/>
      <c r="AC20" s="109"/>
      <c r="AD20" s="44"/>
      <c r="AE20" s="45"/>
      <c r="AF20" s="45"/>
      <c r="AG20" s="45"/>
      <c r="AH20" s="45"/>
      <c r="AI20" s="45"/>
      <c r="AJ20" s="45"/>
      <c r="AK20" s="45"/>
      <c r="AL20" s="45"/>
      <c r="AM20" s="45"/>
      <c r="AN20" s="45"/>
      <c r="AO20" s="45"/>
      <c r="AQ20" s="108"/>
      <c r="AR20" s="108"/>
      <c r="AS20" s="108"/>
      <c r="AU20" s="44"/>
      <c r="AV20" s="44"/>
      <c r="AW20" s="44"/>
      <c r="AY20" s="44"/>
      <c r="AZ20" s="44"/>
      <c r="BA20" s="44"/>
      <c r="BC20" s="44"/>
      <c r="BD20" s="44"/>
      <c r="BE20" s="44"/>
    </row>
    <row r="21" spans="2:57" x14ac:dyDescent="0.25">
      <c r="C21" s="44"/>
      <c r="D21" s="44"/>
      <c r="E21" s="44"/>
      <c r="F21" s="44"/>
      <c r="H21" s="108"/>
      <c r="I21" s="108"/>
      <c r="J21" s="108"/>
      <c r="K21" s="44"/>
      <c r="L21" s="108"/>
      <c r="M21" s="108"/>
      <c r="N21" s="108"/>
      <c r="O21" s="108"/>
      <c r="P21" s="108"/>
      <c r="Q21" s="108"/>
      <c r="R21" s="108"/>
      <c r="T21" s="108"/>
      <c r="U21" s="45"/>
      <c r="V21" s="44"/>
      <c r="W21" s="109"/>
      <c r="X21" s="109"/>
      <c r="Y21" s="109"/>
      <c r="Z21" s="109"/>
      <c r="AA21" s="109"/>
      <c r="AB21" s="109"/>
      <c r="AC21" s="109"/>
      <c r="AD21" s="44"/>
      <c r="AE21" s="45"/>
      <c r="AF21" s="45"/>
      <c r="AG21" s="45"/>
      <c r="AH21" s="45"/>
      <c r="AI21" s="45"/>
      <c r="AJ21" s="45"/>
      <c r="AK21" s="45"/>
      <c r="AL21" s="45"/>
      <c r="AM21" s="45"/>
      <c r="AN21" s="45"/>
      <c r="AO21" s="45"/>
      <c r="AQ21" s="108"/>
      <c r="AR21" s="108"/>
      <c r="AS21" s="108"/>
      <c r="AU21" s="44"/>
      <c r="AV21" s="44"/>
      <c r="AW21" s="44"/>
      <c r="AY21" s="44"/>
      <c r="AZ21" s="44"/>
      <c r="BA21" s="44"/>
      <c r="BC21" s="44"/>
      <c r="BD21" s="44"/>
      <c r="BE21" s="44"/>
    </row>
    <row r="22" spans="2:57" x14ac:dyDescent="0.25">
      <c r="C22" s="44"/>
      <c r="D22" s="44"/>
      <c r="E22" s="44"/>
      <c r="F22" s="44"/>
      <c r="H22" s="108"/>
      <c r="I22" s="108"/>
      <c r="J22" s="108"/>
      <c r="K22" s="44"/>
      <c r="L22" s="108"/>
      <c r="M22" s="108"/>
      <c r="N22" s="108"/>
      <c r="O22" s="108"/>
      <c r="P22" s="108"/>
      <c r="Q22" s="108"/>
      <c r="R22" s="108"/>
      <c r="T22" s="108"/>
      <c r="U22" s="45"/>
      <c r="V22" s="44"/>
      <c r="W22" s="109"/>
      <c r="X22" s="109"/>
      <c r="Y22" s="109"/>
      <c r="Z22" s="109"/>
      <c r="AA22" s="109"/>
      <c r="AB22" s="109"/>
      <c r="AC22" s="109"/>
      <c r="AD22" s="44"/>
      <c r="AE22" s="45"/>
      <c r="AF22" s="45"/>
      <c r="AG22" s="45"/>
      <c r="AH22" s="45"/>
      <c r="AI22" s="45"/>
      <c r="AJ22" s="45"/>
      <c r="AK22" s="45"/>
      <c r="AL22" s="45"/>
      <c r="AM22" s="45"/>
      <c r="AN22" s="45"/>
      <c r="AO22" s="45"/>
      <c r="AQ22" s="108"/>
      <c r="AR22" s="108"/>
      <c r="AS22" s="108"/>
      <c r="AU22" s="44"/>
      <c r="AV22" s="44"/>
      <c r="AW22" s="44"/>
      <c r="AY22" s="44"/>
      <c r="AZ22" s="44"/>
      <c r="BA22" s="44"/>
      <c r="BC22" s="44"/>
      <c r="BD22" s="44"/>
      <c r="BE22" s="44"/>
    </row>
    <row r="23" spans="2:57" x14ac:dyDescent="0.25">
      <c r="C23" s="44"/>
      <c r="D23" s="44"/>
      <c r="E23" s="44"/>
      <c r="F23" s="44"/>
      <c r="H23" s="108"/>
      <c r="I23" s="108"/>
      <c r="J23" s="108"/>
      <c r="K23" s="44"/>
      <c r="L23" s="108"/>
      <c r="M23" s="108"/>
      <c r="N23" s="108"/>
      <c r="O23" s="108"/>
      <c r="P23" s="108"/>
      <c r="Q23" s="108"/>
      <c r="R23" s="108"/>
      <c r="T23" s="108"/>
      <c r="U23" s="45"/>
      <c r="V23" s="44"/>
      <c r="W23" s="109"/>
      <c r="X23" s="109"/>
      <c r="Y23" s="109"/>
      <c r="Z23" s="109"/>
      <c r="AA23" s="109"/>
      <c r="AB23" s="109"/>
      <c r="AC23" s="109"/>
      <c r="AD23" s="44"/>
      <c r="AE23" s="45"/>
      <c r="AF23" s="45"/>
      <c r="AG23" s="45"/>
      <c r="AH23" s="45"/>
      <c r="AI23" s="45"/>
      <c r="AJ23" s="45"/>
      <c r="AK23" s="45"/>
      <c r="AL23" s="45"/>
      <c r="AM23" s="45"/>
      <c r="AN23" s="45"/>
      <c r="AO23" s="45"/>
      <c r="AQ23" s="108"/>
      <c r="AR23" s="108"/>
      <c r="AS23" s="108"/>
      <c r="AU23" s="44"/>
      <c r="AV23" s="44"/>
      <c r="AW23" s="44"/>
      <c r="AY23" s="44"/>
      <c r="AZ23" s="44"/>
      <c r="BA23" s="44"/>
      <c r="BC23" s="44"/>
      <c r="BD23" s="44"/>
      <c r="BE23" s="44"/>
    </row>
    <row r="24" spans="2:57" x14ac:dyDescent="0.25">
      <c r="C24" s="44"/>
      <c r="D24" s="44"/>
      <c r="E24" s="44"/>
      <c r="F24" s="44"/>
      <c r="H24" s="108"/>
      <c r="I24" s="108"/>
      <c r="J24" s="108"/>
      <c r="K24" s="44"/>
      <c r="L24" s="108"/>
      <c r="M24" s="108"/>
      <c r="N24" s="108"/>
      <c r="O24" s="108"/>
      <c r="P24" s="108"/>
      <c r="Q24" s="108"/>
      <c r="R24" s="108"/>
      <c r="T24" s="108"/>
      <c r="U24" s="45"/>
      <c r="V24" s="44"/>
      <c r="W24" s="109"/>
      <c r="X24" s="109"/>
      <c r="Y24" s="109"/>
      <c r="Z24" s="109"/>
      <c r="AA24" s="109"/>
      <c r="AB24" s="109"/>
      <c r="AC24" s="109"/>
      <c r="AD24" s="44"/>
      <c r="AE24" s="45"/>
      <c r="AF24" s="45"/>
      <c r="AG24" s="45"/>
      <c r="AH24" s="45"/>
      <c r="AI24" s="45"/>
      <c r="AJ24" s="45"/>
      <c r="AK24" s="45"/>
      <c r="AL24" s="45"/>
      <c r="AM24" s="45"/>
      <c r="AN24" s="45"/>
      <c r="AO24" s="45"/>
      <c r="AQ24" s="108"/>
      <c r="AR24" s="108"/>
      <c r="AS24" s="108"/>
      <c r="AU24" s="44"/>
      <c r="AV24" s="44"/>
      <c r="AW24" s="44"/>
      <c r="AY24" s="44"/>
      <c r="AZ24" s="44"/>
      <c r="BA24" s="44"/>
      <c r="BC24" s="44"/>
      <c r="BD24" s="44"/>
      <c r="BE24" s="44"/>
    </row>
    <row r="25" spans="2:57" x14ac:dyDescent="0.25">
      <c r="C25" s="44"/>
      <c r="D25" s="44"/>
      <c r="E25" s="44"/>
      <c r="F25" s="44"/>
      <c r="H25" s="108"/>
      <c r="I25" s="108"/>
      <c r="J25" s="108"/>
      <c r="K25" s="44"/>
      <c r="L25" s="108"/>
      <c r="M25" s="108"/>
      <c r="N25" s="108"/>
      <c r="O25" s="108"/>
      <c r="P25" s="108"/>
      <c r="Q25" s="108"/>
      <c r="R25" s="108"/>
      <c r="T25" s="108"/>
      <c r="U25" s="45"/>
      <c r="V25" s="44"/>
      <c r="W25" s="109"/>
      <c r="X25" s="109"/>
      <c r="Y25" s="109"/>
      <c r="Z25" s="109"/>
      <c r="AA25" s="109"/>
      <c r="AB25" s="109"/>
      <c r="AC25" s="109"/>
      <c r="AD25" s="44"/>
      <c r="AE25" s="45"/>
      <c r="AF25" s="45"/>
      <c r="AG25" s="45"/>
      <c r="AH25" s="45"/>
      <c r="AI25" s="45"/>
      <c r="AJ25" s="45"/>
      <c r="AK25" s="45"/>
      <c r="AL25" s="45"/>
      <c r="AM25" s="45"/>
      <c r="AN25" s="45"/>
      <c r="AO25" s="45"/>
      <c r="AQ25" s="108"/>
      <c r="AR25" s="108"/>
      <c r="AS25" s="108"/>
      <c r="AU25" s="44"/>
      <c r="AV25" s="44"/>
      <c r="AW25" s="44"/>
      <c r="AY25" s="44"/>
      <c r="AZ25" s="44"/>
      <c r="BA25" s="44"/>
      <c r="BC25" s="44"/>
      <c r="BD25" s="44"/>
      <c r="BE25" s="44"/>
    </row>
    <row r="26" spans="2:57" ht="15.75" customHeight="1" thickBot="1" x14ac:dyDescent="0.3">
      <c r="B26" s="69"/>
      <c r="C26" s="70"/>
      <c r="D26" s="55"/>
      <c r="E26" s="55"/>
      <c r="F26" s="55"/>
      <c r="H26" s="111"/>
      <c r="I26" s="111"/>
      <c r="J26" s="111"/>
      <c r="L26" s="111"/>
      <c r="M26" s="111"/>
      <c r="N26" s="111"/>
      <c r="O26" s="112"/>
      <c r="P26" s="112"/>
      <c r="Q26" s="112"/>
      <c r="R26" s="112"/>
      <c r="T26" s="111"/>
      <c r="U26" s="54"/>
      <c r="V26" s="16"/>
      <c r="W26" s="110"/>
      <c r="X26" s="110"/>
      <c r="Y26" s="109"/>
      <c r="Z26" s="110"/>
      <c r="AA26" s="110"/>
      <c r="AB26" s="110"/>
      <c r="AC26" s="109"/>
      <c r="AD26" s="16"/>
      <c r="AE26" s="45"/>
      <c r="AF26" s="45"/>
      <c r="AG26" s="45"/>
      <c r="AH26" s="45"/>
      <c r="AI26" s="45"/>
      <c r="AJ26" s="45"/>
      <c r="AK26" s="45"/>
      <c r="AL26" s="45"/>
      <c r="AM26" s="45"/>
      <c r="AN26" s="45"/>
      <c r="AO26" s="45"/>
      <c r="AQ26" s="108"/>
      <c r="AR26" s="108"/>
      <c r="AS26" s="108"/>
      <c r="AU26" s="44"/>
      <c r="AV26" s="44"/>
      <c r="AW26" s="44"/>
      <c r="AY26" s="44"/>
      <c r="AZ26" s="44"/>
      <c r="BA26" s="44"/>
      <c r="BC26" s="44"/>
      <c r="BD26" s="44"/>
      <c r="BE26" s="44"/>
    </row>
    <row r="27" spans="2:57" ht="15.75" customHeight="1" thickBot="1" x14ac:dyDescent="0.3">
      <c r="B27" s="62" t="s">
        <v>25</v>
      </c>
      <c r="C27" s="63">
        <f>SUM(C7:C26)</f>
        <v>20458</v>
      </c>
      <c r="D27" s="63">
        <f>SUM(D7:D26)</f>
        <v>1600</v>
      </c>
      <c r="E27" s="63">
        <f>SUM(E7:E26)</f>
        <v>2936</v>
      </c>
      <c r="F27" s="63">
        <f>SUM(F7:F26)</f>
        <v>6340</v>
      </c>
      <c r="H27" s="63">
        <f t="shared" ref="H27:N27" si="16">ROUNDUP(SUM(H7:H26),-1)</f>
        <v>580</v>
      </c>
      <c r="I27" s="63">
        <f t="shared" si="16"/>
        <v>1030</v>
      </c>
      <c r="J27" s="63">
        <f t="shared" si="16"/>
        <v>1860</v>
      </c>
      <c r="K27" s="63">
        <f t="shared" si="16"/>
        <v>0</v>
      </c>
      <c r="L27" s="63">
        <f t="shared" si="16"/>
        <v>380</v>
      </c>
      <c r="M27" s="63">
        <f t="shared" si="16"/>
        <v>610</v>
      </c>
      <c r="N27" s="63">
        <f t="shared" si="16"/>
        <v>1090</v>
      </c>
      <c r="O27" s="44"/>
      <c r="P27" s="63">
        <f>ROUNDUP(SUM(P7:P26),-1)</f>
        <v>2800</v>
      </c>
      <c r="Q27" s="63">
        <f>ROUNDUP(SUM(Q7:Q26),-1)</f>
        <v>2560</v>
      </c>
      <c r="R27" s="63">
        <f>ROUNDUP(SUM(R7:R26),-1)</f>
        <v>2090</v>
      </c>
      <c r="T27" s="63">
        <f>ROUNDUP(SUM(T7:T26),-1)</f>
        <v>3170</v>
      </c>
      <c r="U27" s="64">
        <f>AVERAGE(U7:U26)</f>
        <v>2.0051249262000881</v>
      </c>
      <c r="V27" s="44"/>
      <c r="W27" s="63">
        <f>ROUNDUP(SUM(W7:W26),-1)</f>
        <v>160</v>
      </c>
      <c r="X27" s="63">
        <f>ROUNDUP(SUM(X7:X26),-1)</f>
        <v>300</v>
      </c>
      <c r="Y27" s="63">
        <f>ROUNDUP(SUM(Y7:Y26),-1)</f>
        <v>670</v>
      </c>
      <c r="Z27" s="45"/>
      <c r="AA27" s="63">
        <f>ROUNDUP(SUM(AA7:AA26),-1)</f>
        <v>530</v>
      </c>
      <c r="AB27" s="63">
        <f>ROUNDUP(SUM(AB7:AB26),-1)</f>
        <v>910</v>
      </c>
      <c r="AC27" s="63">
        <f>ROUNDUP(SUM(AC7:AC26),-1)</f>
        <v>1760</v>
      </c>
      <c r="AD27" s="44"/>
      <c r="AE27" s="64">
        <f>W27/H27</f>
        <v>0.27586206896551724</v>
      </c>
      <c r="AF27" s="64">
        <f>X27/I27</f>
        <v>0.29126213592233008</v>
      </c>
      <c r="AG27" s="64">
        <f>Y27/J27</f>
        <v>0.36021505376344087</v>
      </c>
      <c r="AH27" s="44"/>
      <c r="AI27" s="64">
        <f>L27/H27</f>
        <v>0.65517241379310343</v>
      </c>
      <c r="AJ27" s="64">
        <f>M27/I27</f>
        <v>0.59223300970873782</v>
      </c>
      <c r="AK27" s="64">
        <f>N27/J27</f>
        <v>0.58602150537634412</v>
      </c>
      <c r="AL27" s="44"/>
      <c r="AM27" s="64">
        <f>AA27/H27</f>
        <v>0.91379310344827591</v>
      </c>
      <c r="AN27" s="64">
        <f>AB27/I27</f>
        <v>0.88349514563106801</v>
      </c>
      <c r="AO27" s="64">
        <f>AC27/J27</f>
        <v>0.94623655913978499</v>
      </c>
      <c r="AQ27" s="63">
        <f>ROUNDUP(SUM(AQ7:AQ26),-1)</f>
        <v>3330</v>
      </c>
      <c r="AR27" s="63">
        <f>ROUNDUP(SUM(AR7:AR26),-1)</f>
        <v>3470</v>
      </c>
      <c r="AS27" s="63">
        <f>ROUNDUP(SUM(AS7:AS26),-1)</f>
        <v>3840</v>
      </c>
      <c r="AU27" s="63">
        <f>ROUNDUP(SUM(AU7:AU26),-2)</f>
        <v>171200</v>
      </c>
      <c r="AV27" s="63">
        <f>ROUNDUP(SUM(AV7:AV26),-2)</f>
        <v>296000</v>
      </c>
      <c r="AW27" s="63">
        <f>ROUNDUP(SUM(AW7:AW26),-2)</f>
        <v>584000</v>
      </c>
      <c r="AY27" s="63">
        <f>ROUNDUP(SUM(AY7:AY26),-2)</f>
        <v>12500</v>
      </c>
      <c r="AZ27" s="63">
        <f>ROUNDUP(SUM(AZ7:AZ26),-2)</f>
        <v>17700</v>
      </c>
      <c r="BA27" s="63">
        <f>ROUNDUP(SUM(BA7:BA26),-2)</f>
        <v>30300</v>
      </c>
      <c r="BC27" s="63">
        <f>ROUNDUP(SUM(BC7:BC26),-2)</f>
        <v>183600</v>
      </c>
      <c r="BD27" s="63">
        <f>ROUNDUP(SUM(BD7:BD26),-2)</f>
        <v>313600</v>
      </c>
      <c r="BE27" s="63">
        <f>ROUNDUP(SUM(BE7:BE26),-2)</f>
        <v>614200</v>
      </c>
    </row>
  </sheetData>
  <mergeCells count="19">
    <mergeCell ref="BC5:BE5"/>
    <mergeCell ref="AY5:BA5"/>
    <mergeCell ref="C5:C6"/>
    <mergeCell ref="D5:F5"/>
    <mergeCell ref="H5:J5"/>
    <mergeCell ref="L5:N5"/>
    <mergeCell ref="T5:T6"/>
    <mergeCell ref="AQ5:AS5"/>
    <mergeCell ref="AU5:AW5"/>
    <mergeCell ref="W5:Y5"/>
    <mergeCell ref="AA5:AC5"/>
    <mergeCell ref="AE5:AG5"/>
    <mergeCell ref="AI5:AK5"/>
    <mergeCell ref="AM5:AO5"/>
    <mergeCell ref="L4:N4"/>
    <mergeCell ref="P4:R4"/>
    <mergeCell ref="P5:R5"/>
    <mergeCell ref="T4:U4"/>
    <mergeCell ref="U5:U6"/>
  </mergeCells>
  <pageMargins left="0.7" right="0.7" top="0.75" bottom="0.75" header="0.3" footer="0.3"/>
  <pageSetup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sheetPr>
  <dimension ref="B1:R27"/>
  <sheetViews>
    <sheetView workbookViewId="0"/>
  </sheetViews>
  <sheetFormatPr defaultRowHeight="15" x14ac:dyDescent="0.25"/>
  <cols>
    <col min="2" max="2" width="13.140625" customWidth="1"/>
    <col min="4" max="4" width="3.5703125" customWidth="1"/>
  </cols>
  <sheetData>
    <row r="1" spans="2:18" ht="28.5" customHeight="1" x14ac:dyDescent="0.25">
      <c r="B1" s="76" t="s">
        <v>69</v>
      </c>
    </row>
    <row r="2" spans="2:18" x14ac:dyDescent="0.25">
      <c r="B2" t="s">
        <v>70</v>
      </c>
      <c r="C2" t="s">
        <v>71</v>
      </c>
    </row>
    <row r="4" spans="2:18" ht="15.75" customHeight="1" thickBot="1" x14ac:dyDescent="0.3">
      <c r="E4" s="152" t="s">
        <v>5</v>
      </c>
      <c r="F4" s="140"/>
      <c r="G4" s="140"/>
      <c r="H4" s="140"/>
      <c r="J4" s="152" t="s">
        <v>6</v>
      </c>
      <c r="K4" s="140"/>
      <c r="L4" s="140"/>
      <c r="M4" s="140"/>
      <c r="O4" s="152" t="s">
        <v>72</v>
      </c>
      <c r="P4" s="140"/>
      <c r="Q4" s="140"/>
      <c r="R4" s="140"/>
    </row>
    <row r="5" spans="2:18" x14ac:dyDescent="0.25">
      <c r="B5" s="146" t="s">
        <v>14</v>
      </c>
      <c r="C5" s="139" t="s">
        <v>8</v>
      </c>
      <c r="D5" s="5"/>
      <c r="E5" s="46" t="s">
        <v>73</v>
      </c>
      <c r="F5" s="46" t="s">
        <v>74</v>
      </c>
      <c r="G5" s="46" t="s">
        <v>75</v>
      </c>
      <c r="H5" s="46" t="s">
        <v>76</v>
      </c>
      <c r="J5" s="46" t="s">
        <v>73</v>
      </c>
      <c r="K5" s="46" t="s">
        <v>74</v>
      </c>
      <c r="L5" s="46" t="s">
        <v>75</v>
      </c>
      <c r="M5" s="46" t="s">
        <v>76</v>
      </c>
      <c r="O5" s="46" t="s">
        <v>73</v>
      </c>
      <c r="P5" s="46" t="s">
        <v>74</v>
      </c>
      <c r="Q5" s="46" t="s">
        <v>75</v>
      </c>
      <c r="R5" s="46" t="s">
        <v>76</v>
      </c>
    </row>
    <row r="6" spans="2:18" ht="48.75" customHeight="1" thickBot="1" x14ac:dyDescent="0.3">
      <c r="B6" s="140"/>
      <c r="C6" s="140"/>
      <c r="D6" s="5"/>
      <c r="E6" s="10" t="s">
        <v>77</v>
      </c>
      <c r="F6" s="10" t="s">
        <v>78</v>
      </c>
      <c r="G6" s="10" t="s">
        <v>79</v>
      </c>
      <c r="H6" s="10" t="s">
        <v>80</v>
      </c>
      <c r="J6" s="10" t="s">
        <v>77</v>
      </c>
      <c r="K6" s="10" t="s">
        <v>78</v>
      </c>
      <c r="L6" s="10" t="s">
        <v>79</v>
      </c>
      <c r="M6" s="10" t="s">
        <v>80</v>
      </c>
      <c r="O6" s="10" t="s">
        <v>77</v>
      </c>
      <c r="P6" s="10" t="s">
        <v>78</v>
      </c>
      <c r="Q6" s="10" t="s">
        <v>79</v>
      </c>
      <c r="R6" s="10" t="s">
        <v>80</v>
      </c>
    </row>
    <row r="7" spans="2:18" x14ac:dyDescent="0.25">
      <c r="B7" s="2" t="s">
        <v>18</v>
      </c>
      <c r="C7" s="44">
        <v>2694.7023398000001</v>
      </c>
      <c r="D7" s="44"/>
      <c r="E7" s="44">
        <v>19.974996300000001</v>
      </c>
      <c r="F7" s="44">
        <v>5.0597712000000001</v>
      </c>
      <c r="G7" s="44">
        <v>0.51511849999999992</v>
      </c>
      <c r="H7" s="44">
        <v>0.95098189999999994</v>
      </c>
      <c r="I7" s="44"/>
      <c r="J7" s="44">
        <v>20.951785699999999</v>
      </c>
      <c r="K7" s="44">
        <v>4.9500462000000001</v>
      </c>
      <c r="L7" s="44">
        <v>0.3589755</v>
      </c>
      <c r="M7" s="44">
        <v>0.61339270000000001</v>
      </c>
      <c r="O7" s="44">
        <f t="shared" ref="O7:O13" si="0">E7+J7</f>
        <v>40.926782000000003</v>
      </c>
      <c r="P7" s="44">
        <f t="shared" ref="P7:P13" si="1">F7+K7</f>
        <v>10.009817399999999</v>
      </c>
      <c r="Q7" s="44">
        <f t="shared" ref="Q7:Q13" si="2">G7+L7</f>
        <v>0.87409399999999993</v>
      </c>
      <c r="R7" s="44">
        <f t="shared" ref="R7:R13" si="3">H7+M7</f>
        <v>1.5643745999999998</v>
      </c>
    </row>
    <row r="8" spans="2:18" x14ac:dyDescent="0.25">
      <c r="B8" s="2" t="s">
        <v>19</v>
      </c>
      <c r="C8" s="44">
        <v>302.68000000000012</v>
      </c>
      <c r="D8" s="44"/>
      <c r="E8" s="44">
        <v>0</v>
      </c>
      <c r="F8" s="44">
        <v>0</v>
      </c>
      <c r="G8" s="44">
        <v>0</v>
      </c>
      <c r="H8" s="44">
        <v>0</v>
      </c>
      <c r="I8" s="44"/>
      <c r="J8" s="44">
        <v>0</v>
      </c>
      <c r="K8" s="44">
        <v>0</v>
      </c>
      <c r="L8" s="44">
        <v>0</v>
      </c>
      <c r="M8" s="44">
        <v>0</v>
      </c>
      <c r="O8" s="44">
        <f t="shared" si="0"/>
        <v>0</v>
      </c>
      <c r="P8" s="44">
        <f t="shared" si="1"/>
        <v>0</v>
      </c>
      <c r="Q8" s="44">
        <f t="shared" si="2"/>
        <v>0</v>
      </c>
      <c r="R8" s="44">
        <f t="shared" si="3"/>
        <v>0</v>
      </c>
    </row>
    <row r="9" spans="2:18" x14ac:dyDescent="0.25">
      <c r="B9" s="2" t="s">
        <v>20</v>
      </c>
      <c r="C9" s="44">
        <v>778.88106510000011</v>
      </c>
      <c r="D9" s="44"/>
      <c r="E9" s="44">
        <v>6.5249110999999997</v>
      </c>
      <c r="F9" s="44">
        <v>1.4920868</v>
      </c>
      <c r="G9" s="44">
        <v>8.7432399999999993E-2</v>
      </c>
      <c r="H9" s="44">
        <v>0.13944790000000001</v>
      </c>
      <c r="I9" s="44"/>
      <c r="J9" s="44">
        <v>10.035230500000001</v>
      </c>
      <c r="K9" s="44">
        <v>2.4299119</v>
      </c>
      <c r="L9" s="44">
        <v>0.1480311</v>
      </c>
      <c r="M9" s="44">
        <v>0.2365816</v>
      </c>
      <c r="O9" s="44">
        <f t="shared" si="0"/>
        <v>16.560141600000001</v>
      </c>
      <c r="P9" s="44">
        <f t="shared" si="1"/>
        <v>3.9219987000000001</v>
      </c>
      <c r="Q9" s="44">
        <f t="shared" si="2"/>
        <v>0.23546349999999999</v>
      </c>
      <c r="R9" s="44">
        <f t="shared" si="3"/>
        <v>0.37602950000000002</v>
      </c>
    </row>
    <row r="10" spans="2:18" x14ac:dyDescent="0.25">
      <c r="B10" s="2" t="s">
        <v>21</v>
      </c>
      <c r="C10" s="44">
        <v>6976.0249502999995</v>
      </c>
      <c r="D10" s="44"/>
      <c r="E10" s="44">
        <v>70.672375700000003</v>
      </c>
      <c r="F10" s="44">
        <v>18.878549</v>
      </c>
      <c r="G10" s="44">
        <v>1.9577743999999999</v>
      </c>
      <c r="H10" s="44">
        <v>3.5861893</v>
      </c>
      <c r="I10" s="44"/>
      <c r="J10" s="44">
        <v>114.28807449999999</v>
      </c>
      <c r="K10" s="44">
        <v>29.364207</v>
      </c>
      <c r="L10" s="44">
        <v>2.4342174999999999</v>
      </c>
      <c r="M10" s="44">
        <v>4.2587223999999999</v>
      </c>
      <c r="O10" s="44">
        <f t="shared" si="0"/>
        <v>184.9604502</v>
      </c>
      <c r="P10" s="44">
        <f t="shared" si="1"/>
        <v>48.242756</v>
      </c>
      <c r="Q10" s="44">
        <f t="shared" si="2"/>
        <v>4.3919918999999998</v>
      </c>
      <c r="R10" s="44">
        <f t="shared" si="3"/>
        <v>7.8449116999999999</v>
      </c>
    </row>
    <row r="11" spans="2:18" x14ac:dyDescent="0.25">
      <c r="B11" s="2" t="s">
        <v>22</v>
      </c>
      <c r="C11" s="44">
        <v>10223.804806599999</v>
      </c>
      <c r="D11" s="44"/>
      <c r="E11" s="44">
        <v>102.8930056</v>
      </c>
      <c r="F11" s="44">
        <v>26.359957000000001</v>
      </c>
      <c r="G11" s="44">
        <v>2.0604912999999998</v>
      </c>
      <c r="H11" s="44">
        <v>3.5469803</v>
      </c>
      <c r="I11" s="44"/>
      <c r="J11" s="44">
        <v>268.775395</v>
      </c>
      <c r="K11" s="44">
        <v>70.098394499999998</v>
      </c>
      <c r="L11" s="44">
        <v>5.9464778000000003</v>
      </c>
      <c r="M11" s="44">
        <v>10.4526854</v>
      </c>
      <c r="O11" s="44">
        <f t="shared" si="0"/>
        <v>371.66840059999998</v>
      </c>
      <c r="P11" s="44">
        <f t="shared" si="1"/>
        <v>96.458351499999992</v>
      </c>
      <c r="Q11" s="44">
        <f t="shared" si="2"/>
        <v>8.0069690999999992</v>
      </c>
      <c r="R11" s="44">
        <f t="shared" si="3"/>
        <v>13.9996657</v>
      </c>
    </row>
    <row r="12" spans="2:18" x14ac:dyDescent="0.25">
      <c r="B12" s="2" t="s">
        <v>23</v>
      </c>
      <c r="C12" s="44">
        <v>5378.0069822999994</v>
      </c>
      <c r="D12" s="44"/>
      <c r="E12" s="44">
        <v>57.447116200000004</v>
      </c>
      <c r="F12" s="44">
        <v>15.106237699999999</v>
      </c>
      <c r="G12" s="44">
        <v>1.334506</v>
      </c>
      <c r="H12" s="44">
        <v>2.3667657000000002</v>
      </c>
      <c r="I12" s="44"/>
      <c r="J12" s="44">
        <v>130.25619739999999</v>
      </c>
      <c r="K12" s="44">
        <v>33.1873</v>
      </c>
      <c r="L12" s="44">
        <v>2.1200581000000001</v>
      </c>
      <c r="M12" s="44">
        <v>3.4152418</v>
      </c>
      <c r="O12" s="44">
        <f t="shared" si="0"/>
        <v>187.7033136</v>
      </c>
      <c r="P12" s="44">
        <f t="shared" si="1"/>
        <v>48.293537700000002</v>
      </c>
      <c r="Q12" s="44">
        <f t="shared" si="2"/>
        <v>3.4545640999999998</v>
      </c>
      <c r="R12" s="44">
        <f t="shared" si="3"/>
        <v>5.7820075000000006</v>
      </c>
    </row>
    <row r="13" spans="2:18" x14ac:dyDescent="0.25">
      <c r="B13" s="2" t="s">
        <v>24</v>
      </c>
      <c r="C13" s="44">
        <v>13464.952161900001</v>
      </c>
      <c r="D13" s="44"/>
      <c r="E13" s="44">
        <v>94.2385862</v>
      </c>
      <c r="F13" s="44">
        <v>22.920687099999999</v>
      </c>
      <c r="G13" s="44">
        <v>1.9118168</v>
      </c>
      <c r="H13" s="44">
        <v>3.3776595999999999</v>
      </c>
      <c r="I13" s="44"/>
      <c r="J13" s="44">
        <v>208.4960662</v>
      </c>
      <c r="K13" s="44">
        <v>50.5819945</v>
      </c>
      <c r="L13" s="44">
        <v>3.3093346000000001</v>
      </c>
      <c r="M13" s="44">
        <v>5.4299561000000001</v>
      </c>
      <c r="O13" s="44">
        <f t="shared" si="0"/>
        <v>302.73465240000002</v>
      </c>
      <c r="P13" s="44">
        <f t="shared" si="1"/>
        <v>73.502681600000003</v>
      </c>
      <c r="Q13" s="44">
        <f t="shared" si="2"/>
        <v>5.2211514000000001</v>
      </c>
      <c r="R13" s="44">
        <f t="shared" si="3"/>
        <v>8.8076156999999995</v>
      </c>
    </row>
    <row r="14" spans="2:18" x14ac:dyDescent="0.25">
      <c r="B14" s="2"/>
      <c r="C14" s="44"/>
      <c r="D14" s="44"/>
      <c r="E14" s="44"/>
      <c r="F14" s="44"/>
      <c r="G14" s="44"/>
      <c r="H14" s="44"/>
      <c r="I14" s="44"/>
      <c r="J14" s="44"/>
      <c r="K14" s="44"/>
      <c r="L14" s="44"/>
      <c r="M14" s="44"/>
      <c r="O14" s="44"/>
      <c r="P14" s="44"/>
      <c r="Q14" s="44"/>
      <c r="R14" s="44"/>
    </row>
    <row r="15" spans="2:18" x14ac:dyDescent="0.25">
      <c r="B15" s="11"/>
      <c r="C15" s="44"/>
      <c r="D15" s="44"/>
      <c r="E15" s="44"/>
      <c r="F15" s="44"/>
      <c r="G15" s="44"/>
      <c r="H15" s="44"/>
      <c r="I15" s="44"/>
      <c r="J15" s="44"/>
      <c r="K15" s="44"/>
      <c r="L15" s="44"/>
      <c r="M15" s="44"/>
      <c r="O15" s="44"/>
      <c r="P15" s="44"/>
      <c r="Q15" s="44"/>
      <c r="R15" s="44"/>
    </row>
    <row r="16" spans="2:18" x14ac:dyDescent="0.25">
      <c r="B16" s="11"/>
      <c r="C16" s="44"/>
      <c r="D16" s="44"/>
      <c r="E16" s="44"/>
      <c r="F16" s="44"/>
      <c r="G16" s="44"/>
      <c r="H16" s="44"/>
      <c r="I16" s="44"/>
      <c r="J16" s="44"/>
      <c r="K16" s="44"/>
      <c r="L16" s="44"/>
      <c r="M16" s="44"/>
      <c r="O16" s="44"/>
      <c r="P16" s="44"/>
      <c r="Q16" s="44"/>
      <c r="R16" s="44"/>
    </row>
    <row r="17" spans="2:18" x14ac:dyDescent="0.25">
      <c r="B17" s="11"/>
      <c r="C17" s="44"/>
      <c r="D17" s="44"/>
      <c r="E17" s="44"/>
      <c r="F17" s="44"/>
      <c r="G17" s="44"/>
      <c r="H17" s="44"/>
      <c r="I17" s="44"/>
      <c r="J17" s="44"/>
      <c r="K17" s="44"/>
      <c r="L17" s="44"/>
      <c r="M17" s="44"/>
      <c r="O17" s="44"/>
      <c r="P17" s="44"/>
      <c r="Q17" s="44"/>
      <c r="R17" s="44"/>
    </row>
    <row r="18" spans="2:18" x14ac:dyDescent="0.25">
      <c r="B18" s="11"/>
      <c r="C18" s="44"/>
      <c r="D18" s="44"/>
      <c r="E18" s="44"/>
      <c r="F18" s="44"/>
      <c r="G18" s="44"/>
      <c r="H18" s="44"/>
      <c r="I18" s="44"/>
      <c r="J18" s="44"/>
      <c r="K18" s="44"/>
      <c r="L18" s="44"/>
      <c r="M18" s="44"/>
      <c r="O18" s="44"/>
      <c r="P18" s="44"/>
      <c r="Q18" s="44"/>
      <c r="R18" s="44"/>
    </row>
    <row r="19" spans="2:18" x14ac:dyDescent="0.25">
      <c r="B19" s="11"/>
      <c r="C19" s="44"/>
      <c r="D19" s="44"/>
      <c r="E19" s="44"/>
      <c r="F19" s="44"/>
      <c r="G19" s="44"/>
      <c r="H19" s="44"/>
      <c r="I19" s="44"/>
      <c r="J19" s="44"/>
      <c r="K19" s="44"/>
      <c r="L19" s="44"/>
      <c r="M19" s="44"/>
      <c r="O19" s="44"/>
      <c r="P19" s="44"/>
      <c r="Q19" s="44"/>
      <c r="R19" s="44"/>
    </row>
    <row r="20" spans="2:18" x14ac:dyDescent="0.25">
      <c r="B20" s="11"/>
      <c r="C20" s="44"/>
      <c r="D20" s="44"/>
      <c r="E20" s="44"/>
      <c r="F20" s="44"/>
      <c r="G20" s="44"/>
      <c r="H20" s="44"/>
      <c r="I20" s="44"/>
      <c r="J20" s="44"/>
      <c r="K20" s="44"/>
      <c r="L20" s="44"/>
      <c r="M20" s="44"/>
      <c r="O20" s="44"/>
      <c r="P20" s="44"/>
      <c r="Q20" s="44"/>
      <c r="R20" s="44"/>
    </row>
    <row r="21" spans="2:18" x14ac:dyDescent="0.25">
      <c r="B21" s="11"/>
      <c r="C21" s="44"/>
      <c r="D21" s="44"/>
      <c r="E21" s="44"/>
      <c r="F21" s="44"/>
      <c r="G21" s="44"/>
      <c r="H21" s="44"/>
      <c r="I21" s="44"/>
      <c r="J21" s="44"/>
      <c r="K21" s="44"/>
      <c r="L21" s="44"/>
      <c r="M21" s="44"/>
      <c r="O21" s="44"/>
      <c r="P21" s="44"/>
      <c r="Q21" s="44"/>
      <c r="R21" s="44"/>
    </row>
    <row r="22" spans="2:18" x14ac:dyDescent="0.25">
      <c r="B22" s="11"/>
      <c r="C22" s="44"/>
      <c r="D22" s="44"/>
      <c r="E22" s="44"/>
      <c r="F22" s="44"/>
      <c r="G22" s="44"/>
      <c r="H22" s="44"/>
      <c r="I22" s="44"/>
      <c r="J22" s="44"/>
      <c r="K22" s="44"/>
      <c r="L22" s="44"/>
      <c r="M22" s="44"/>
      <c r="O22" s="44"/>
      <c r="P22" s="44"/>
      <c r="Q22" s="44"/>
      <c r="R22" s="44"/>
    </row>
    <row r="23" spans="2:18" x14ac:dyDescent="0.25">
      <c r="B23" s="11"/>
      <c r="C23" s="44"/>
      <c r="D23" s="44"/>
      <c r="E23" s="44"/>
      <c r="F23" s="44"/>
      <c r="G23" s="44"/>
      <c r="H23" s="44"/>
      <c r="I23" s="44"/>
      <c r="J23" s="44"/>
      <c r="K23" s="44"/>
      <c r="L23" s="44"/>
      <c r="M23" s="44"/>
      <c r="O23" s="44"/>
      <c r="P23" s="44"/>
      <c r="Q23" s="44"/>
      <c r="R23" s="44"/>
    </row>
    <row r="24" spans="2:18" x14ac:dyDescent="0.25">
      <c r="B24" s="11"/>
      <c r="C24" s="44"/>
      <c r="D24" s="44"/>
      <c r="E24" s="44"/>
      <c r="F24" s="44"/>
      <c r="G24" s="44"/>
      <c r="H24" s="44"/>
      <c r="I24" s="44"/>
      <c r="J24" s="44"/>
      <c r="K24" s="44"/>
      <c r="L24" s="44"/>
      <c r="M24" s="44"/>
      <c r="O24" s="44"/>
      <c r="P24" s="44"/>
      <c r="Q24" s="44"/>
      <c r="R24" s="44"/>
    </row>
    <row r="25" spans="2:18" x14ac:dyDescent="0.25">
      <c r="B25" s="11"/>
      <c r="C25" s="44"/>
      <c r="D25" s="44"/>
      <c r="E25" s="44"/>
      <c r="F25" s="44"/>
      <c r="G25" s="44"/>
      <c r="H25" s="44"/>
      <c r="I25" s="44"/>
      <c r="J25" s="44"/>
      <c r="K25" s="44"/>
      <c r="L25" s="44"/>
      <c r="M25" s="44"/>
      <c r="O25" s="44"/>
      <c r="P25" s="44"/>
      <c r="Q25" s="44"/>
      <c r="R25" s="44"/>
    </row>
    <row r="26" spans="2:18" ht="15.75" customHeight="1" thickBot="1" x14ac:dyDescent="0.3">
      <c r="B26" s="23"/>
      <c r="C26" s="57"/>
      <c r="D26" s="44"/>
      <c r="E26" s="57"/>
      <c r="F26" s="57"/>
      <c r="G26" s="57"/>
      <c r="H26" s="57"/>
      <c r="I26" s="44"/>
      <c r="J26" s="57"/>
      <c r="K26" s="57"/>
      <c r="L26" s="57"/>
      <c r="M26" s="57"/>
      <c r="O26" s="57"/>
      <c r="P26" s="57"/>
      <c r="Q26" s="57"/>
      <c r="R26" s="57"/>
    </row>
    <row r="27" spans="2:18" ht="15.75" customHeight="1" thickBot="1" x14ac:dyDescent="0.3">
      <c r="B27" s="71" t="s">
        <v>25</v>
      </c>
      <c r="C27" s="57">
        <f>SUM(C7:C26)</f>
        <v>39819.052305999998</v>
      </c>
      <c r="E27" s="57">
        <f>SUM(E7:E26)</f>
        <v>351.75099109999996</v>
      </c>
      <c r="F27" s="57">
        <f>SUM(F7:F26)</f>
        <v>89.817288799999986</v>
      </c>
      <c r="G27" s="57">
        <f>SUM(G7:G26)</f>
        <v>7.8671393999999992</v>
      </c>
      <c r="H27" s="57">
        <f>SUM(H7:H26)</f>
        <v>13.968024699999999</v>
      </c>
      <c r="J27" s="57">
        <f>SUM(J7:J26)</f>
        <v>752.80274929999996</v>
      </c>
      <c r="K27" s="57">
        <f>SUM(K7:K26)</f>
        <v>190.61185410000002</v>
      </c>
      <c r="L27" s="57">
        <f>SUM(L7:L26)</f>
        <v>14.317094599999999</v>
      </c>
      <c r="M27" s="57">
        <f>SUM(M7:M26)</f>
        <v>24.406579999999998</v>
      </c>
      <c r="O27" s="57">
        <f>SUM(O7:O26)</f>
        <v>1104.5537403999999</v>
      </c>
      <c r="P27" s="57">
        <f>SUM(P7:P26)</f>
        <v>280.42914289999999</v>
      </c>
      <c r="Q27" s="57">
        <f>SUM(Q7:Q26)</f>
        <v>22.184234</v>
      </c>
      <c r="R27" s="57">
        <f>SUM(R7:R26)</f>
        <v>38.374604699999999</v>
      </c>
    </row>
  </sheetData>
  <mergeCells count="5">
    <mergeCell ref="E4:H4"/>
    <mergeCell ref="J4:M4"/>
    <mergeCell ref="B5:B6"/>
    <mergeCell ref="C5:C6"/>
    <mergeCell ref="O4:R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B1:Y26"/>
  <sheetViews>
    <sheetView workbookViewId="0"/>
  </sheetViews>
  <sheetFormatPr defaultRowHeight="15" x14ac:dyDescent="0.25"/>
  <sheetData>
    <row r="1" spans="2:25" x14ac:dyDescent="0.25">
      <c r="B1" s="75" t="s">
        <v>2</v>
      </c>
    </row>
    <row r="2" spans="2:25" x14ac:dyDescent="0.25">
      <c r="B2" t="s">
        <v>81</v>
      </c>
      <c r="C2" t="s">
        <v>82</v>
      </c>
    </row>
    <row r="4" spans="2:25" ht="15.75" customHeight="1" thickBot="1" x14ac:dyDescent="0.3">
      <c r="K4" s="159" t="s">
        <v>83</v>
      </c>
      <c r="L4" s="140"/>
      <c r="M4" s="140"/>
      <c r="N4" s="140"/>
      <c r="O4" s="140"/>
      <c r="P4" s="140"/>
      <c r="Q4" s="140"/>
    </row>
    <row r="5" spans="2:25" ht="36" customHeight="1" thickBot="1" x14ac:dyDescent="0.3">
      <c r="B5" s="52"/>
      <c r="C5" s="139" t="s">
        <v>84</v>
      </c>
      <c r="D5" s="134"/>
      <c r="E5" s="134"/>
      <c r="F5" s="46"/>
      <c r="G5" s="139" t="s">
        <v>85</v>
      </c>
      <c r="H5" s="134"/>
      <c r="I5" s="134"/>
      <c r="J5" s="46"/>
      <c r="K5" s="139" t="s">
        <v>86</v>
      </c>
      <c r="L5" s="134"/>
      <c r="M5" s="134"/>
      <c r="N5" s="46"/>
      <c r="O5" s="139" t="s">
        <v>87</v>
      </c>
      <c r="P5" s="134"/>
      <c r="Q5" s="134"/>
      <c r="R5" s="46"/>
      <c r="S5" s="139" t="s">
        <v>88</v>
      </c>
      <c r="T5" s="134"/>
      <c r="U5" s="134"/>
      <c r="V5" s="46"/>
      <c r="W5" s="139" t="s">
        <v>89</v>
      </c>
      <c r="X5" s="134"/>
      <c r="Y5" s="134"/>
    </row>
    <row r="6" spans="2:25" ht="15.75" customHeight="1" thickBot="1" x14ac:dyDescent="0.3">
      <c r="B6" s="53" t="s">
        <v>90</v>
      </c>
      <c r="C6" s="47" t="s">
        <v>66</v>
      </c>
      <c r="D6" s="47" t="s">
        <v>67</v>
      </c>
      <c r="E6" s="47" t="s">
        <v>68</v>
      </c>
      <c r="F6" s="47"/>
      <c r="G6" s="47" t="s">
        <v>66</v>
      </c>
      <c r="H6" s="47" t="s">
        <v>67</v>
      </c>
      <c r="I6" s="47" t="s">
        <v>68</v>
      </c>
      <c r="J6" s="47"/>
      <c r="K6" s="47" t="s">
        <v>66</v>
      </c>
      <c r="L6" s="47" t="s">
        <v>67</v>
      </c>
      <c r="M6" s="47" t="s">
        <v>68</v>
      </c>
      <c r="N6" s="47"/>
      <c r="O6" s="47" t="s">
        <v>66</v>
      </c>
      <c r="P6" s="47" t="s">
        <v>67</v>
      </c>
      <c r="Q6" s="47" t="s">
        <v>68</v>
      </c>
      <c r="R6" s="47"/>
      <c r="S6" s="47" t="s">
        <v>66</v>
      </c>
      <c r="T6" s="47" t="s">
        <v>67</v>
      </c>
      <c r="U6" s="47" t="s">
        <v>68</v>
      </c>
      <c r="V6" s="47"/>
      <c r="W6" s="47" t="s">
        <v>66</v>
      </c>
      <c r="X6" s="47" t="s">
        <v>67</v>
      </c>
      <c r="Y6" s="47" t="s">
        <v>68</v>
      </c>
    </row>
    <row r="7" spans="2:25" x14ac:dyDescent="0.25">
      <c r="B7" s="2" t="s">
        <v>18</v>
      </c>
      <c r="C7" s="44">
        <v>39.887374299999991</v>
      </c>
      <c r="D7" s="44">
        <v>300.76631110000011</v>
      </c>
      <c r="E7" s="44">
        <v>811.0373227</v>
      </c>
      <c r="F7" s="44"/>
      <c r="G7" s="44">
        <v>37.106694400000009</v>
      </c>
      <c r="H7" s="44">
        <v>216.7886584</v>
      </c>
      <c r="I7" s="44">
        <v>949.94987700000001</v>
      </c>
      <c r="J7" s="44"/>
      <c r="K7" s="44">
        <v>6</v>
      </c>
      <c r="L7" s="44">
        <v>150</v>
      </c>
      <c r="M7" s="44">
        <v>535</v>
      </c>
      <c r="N7" s="44"/>
      <c r="O7" s="44">
        <v>6</v>
      </c>
      <c r="P7" s="44">
        <v>93</v>
      </c>
      <c r="Q7" s="44">
        <v>529</v>
      </c>
      <c r="S7" s="45">
        <f t="shared" ref="S7:S13" si="0">IFERROR(K7/C7, "NaN")</f>
        <v>0.15042353890915305</v>
      </c>
      <c r="T7" s="45">
        <f t="shared" ref="T7:T13" si="1">IFERROR(L7/D7, "NaN")</f>
        <v>0.49872606892507765</v>
      </c>
      <c r="U7" s="45">
        <f t="shared" ref="U7:U13" si="2">IFERROR(M7/E7, "NaN")</f>
        <v>0.65964905069836688</v>
      </c>
      <c r="V7" s="45"/>
      <c r="W7" s="45">
        <f t="shared" ref="W7:W13" si="3">IFERROR(O7/G7, "NaN")</f>
        <v>0.16169589064769938</v>
      </c>
      <c r="X7" s="45">
        <f t="shared" ref="X7:X13" si="4">IFERROR(P7/H7, "NaN")</f>
        <v>0.42898923166176112</v>
      </c>
      <c r="Y7" s="45">
        <f t="shared" ref="Y7:Y13" si="5">IFERROR(Q7/I7, "NaN")</f>
        <v>0.55687148638896034</v>
      </c>
    </row>
    <row r="8" spans="2:25" x14ac:dyDescent="0.25">
      <c r="B8" s="2" t="s">
        <v>19</v>
      </c>
      <c r="C8" s="44">
        <v>0</v>
      </c>
      <c r="D8" s="44">
        <v>0</v>
      </c>
      <c r="E8" s="44">
        <v>0</v>
      </c>
      <c r="F8" s="44"/>
      <c r="G8" s="44">
        <v>132.02000000000001</v>
      </c>
      <c r="H8" s="44">
        <v>215.74</v>
      </c>
      <c r="I8" s="44">
        <v>302.68</v>
      </c>
      <c r="J8" s="44"/>
      <c r="K8" s="44">
        <v>0</v>
      </c>
      <c r="L8" s="44">
        <v>0</v>
      </c>
      <c r="M8" s="44">
        <v>0</v>
      </c>
      <c r="N8" s="44"/>
      <c r="O8" s="44">
        <v>3</v>
      </c>
      <c r="P8" s="44">
        <v>15</v>
      </c>
      <c r="Q8" s="44">
        <v>28</v>
      </c>
      <c r="S8" s="45" t="str">
        <f t="shared" si="0"/>
        <v>NaN</v>
      </c>
      <c r="T8" s="45" t="str">
        <f t="shared" si="1"/>
        <v>NaN</v>
      </c>
      <c r="U8" s="45" t="str">
        <f t="shared" si="2"/>
        <v>NaN</v>
      </c>
      <c r="V8" s="45"/>
      <c r="W8" s="45">
        <f t="shared" si="3"/>
        <v>2.2723829722769276E-2</v>
      </c>
      <c r="X8" s="45">
        <f t="shared" si="4"/>
        <v>6.9528135718920914E-2</v>
      </c>
      <c r="Y8" s="45">
        <f t="shared" si="5"/>
        <v>9.2506938020351523E-2</v>
      </c>
    </row>
    <row r="9" spans="2:25" x14ac:dyDescent="0.25">
      <c r="B9" s="2" t="s">
        <v>20</v>
      </c>
      <c r="C9" s="44">
        <v>12.727437800000001</v>
      </c>
      <c r="D9" s="44">
        <v>45.795445399999991</v>
      </c>
      <c r="E9" s="44">
        <v>243.68831700000001</v>
      </c>
      <c r="F9" s="44"/>
      <c r="G9" s="44">
        <v>47.076923500000007</v>
      </c>
      <c r="H9" s="44">
        <v>94.497447000000008</v>
      </c>
      <c r="I9" s="44">
        <v>348.56661980000001</v>
      </c>
      <c r="J9" s="44"/>
      <c r="K9" s="44">
        <v>0</v>
      </c>
      <c r="L9" s="44">
        <v>4</v>
      </c>
      <c r="M9" s="44">
        <v>187</v>
      </c>
      <c r="N9" s="44"/>
      <c r="O9" s="44">
        <v>2</v>
      </c>
      <c r="P9" s="44">
        <v>9</v>
      </c>
      <c r="Q9" s="44">
        <v>271</v>
      </c>
      <c r="S9" s="45">
        <f t="shared" si="0"/>
        <v>0</v>
      </c>
      <c r="T9" s="45">
        <f t="shared" si="1"/>
        <v>8.7344930594342479E-2</v>
      </c>
      <c r="U9" s="45">
        <f t="shared" si="2"/>
        <v>0.76737367758176112</v>
      </c>
      <c r="V9" s="45"/>
      <c r="W9" s="45">
        <f t="shared" si="3"/>
        <v>4.2483659748921355E-2</v>
      </c>
      <c r="X9" s="45">
        <f t="shared" si="4"/>
        <v>9.5240668247894567E-2</v>
      </c>
      <c r="Y9" s="45">
        <f t="shared" si="5"/>
        <v>0.77746974209835107</v>
      </c>
    </row>
    <row r="10" spans="2:25" x14ac:dyDescent="0.25">
      <c r="B10" s="2" t="s">
        <v>21</v>
      </c>
      <c r="C10" s="44">
        <v>1211.4649145999999</v>
      </c>
      <c r="D10" s="44">
        <v>1845.3566843000001</v>
      </c>
      <c r="E10" s="44">
        <v>2702.1007236</v>
      </c>
      <c r="F10" s="44"/>
      <c r="G10" s="44">
        <v>2254.3638079000002</v>
      </c>
      <c r="H10" s="44">
        <v>2631.2174730000002</v>
      </c>
      <c r="I10" s="44">
        <v>3083.6740092</v>
      </c>
      <c r="J10" s="44"/>
      <c r="K10" s="44">
        <v>150</v>
      </c>
      <c r="L10" s="44">
        <v>485</v>
      </c>
      <c r="M10" s="44">
        <v>1582</v>
      </c>
      <c r="N10" s="44"/>
      <c r="O10" s="44">
        <v>793</v>
      </c>
      <c r="P10" s="44">
        <v>1156</v>
      </c>
      <c r="Q10" s="44">
        <v>2163</v>
      </c>
      <c r="S10" s="45">
        <f t="shared" si="0"/>
        <v>0.12381704017365358</v>
      </c>
      <c r="T10" s="45">
        <f t="shared" si="1"/>
        <v>0.26282181874447502</v>
      </c>
      <c r="U10" s="45">
        <f t="shared" si="2"/>
        <v>0.58547040315074061</v>
      </c>
      <c r="V10" s="45"/>
      <c r="W10" s="45">
        <f t="shared" si="3"/>
        <v>0.3517622121243601</v>
      </c>
      <c r="X10" s="45">
        <f t="shared" si="4"/>
        <v>0.43934034790441662</v>
      </c>
      <c r="Y10" s="45">
        <f t="shared" si="5"/>
        <v>0.70143601222009477</v>
      </c>
    </row>
    <row r="11" spans="2:25" x14ac:dyDescent="0.25">
      <c r="B11" s="2" t="s">
        <v>22</v>
      </c>
      <c r="C11" s="44">
        <v>57.830805600000012</v>
      </c>
      <c r="D11" s="44">
        <v>86.096328</v>
      </c>
      <c r="E11" s="44">
        <v>526.64274260000002</v>
      </c>
      <c r="F11" s="44"/>
      <c r="G11" s="44">
        <v>56.846779699999992</v>
      </c>
      <c r="H11" s="44">
        <v>97.7143935</v>
      </c>
      <c r="I11" s="44">
        <v>506.80822549999988</v>
      </c>
      <c r="J11" s="44"/>
      <c r="K11" s="44">
        <v>3</v>
      </c>
      <c r="L11" s="44">
        <v>6</v>
      </c>
      <c r="M11" s="44">
        <v>60</v>
      </c>
      <c r="N11" s="44"/>
      <c r="O11" s="44">
        <v>3</v>
      </c>
      <c r="P11" s="44">
        <v>8</v>
      </c>
      <c r="Q11" s="44">
        <v>71</v>
      </c>
      <c r="S11" s="45">
        <f t="shared" si="0"/>
        <v>5.1875466178876804E-2</v>
      </c>
      <c r="T11" s="45">
        <f t="shared" si="1"/>
        <v>6.96893832684711E-2</v>
      </c>
      <c r="U11" s="45">
        <f t="shared" si="2"/>
        <v>0.11392922591847371</v>
      </c>
      <c r="V11" s="45"/>
      <c r="W11" s="45">
        <f t="shared" si="3"/>
        <v>5.2773437929677494E-2</v>
      </c>
      <c r="X11" s="45">
        <f t="shared" si="4"/>
        <v>8.1871254719500464E-2</v>
      </c>
      <c r="Y11" s="45">
        <f t="shared" si="5"/>
        <v>0.14009243818005085</v>
      </c>
    </row>
    <row r="12" spans="2:25" x14ac:dyDescent="0.25">
      <c r="B12" s="2" t="s">
        <v>23</v>
      </c>
      <c r="C12" s="44">
        <v>30.778697699999999</v>
      </c>
      <c r="D12" s="44">
        <v>166.50129620000001</v>
      </c>
      <c r="E12" s="44">
        <v>940.19177809999996</v>
      </c>
      <c r="F12" s="44"/>
      <c r="G12" s="44">
        <v>1207.8142009000001</v>
      </c>
      <c r="H12" s="44">
        <v>1415.9371467999999</v>
      </c>
      <c r="I12" s="44">
        <v>1830.9025872</v>
      </c>
      <c r="J12" s="44"/>
      <c r="K12" s="44">
        <v>2</v>
      </c>
      <c r="L12" s="44">
        <v>33</v>
      </c>
      <c r="M12" s="44">
        <v>445</v>
      </c>
      <c r="N12" s="44"/>
      <c r="O12" s="44">
        <v>139</v>
      </c>
      <c r="P12" s="44">
        <v>228</v>
      </c>
      <c r="Q12" s="44">
        <v>968</v>
      </c>
      <c r="S12" s="45">
        <f t="shared" si="0"/>
        <v>6.4980007260021275E-2</v>
      </c>
      <c r="T12" s="45">
        <f t="shared" si="1"/>
        <v>0.19819665524021307</v>
      </c>
      <c r="U12" s="45">
        <f t="shared" si="2"/>
        <v>0.47330769143640528</v>
      </c>
      <c r="V12" s="45"/>
      <c r="W12" s="45">
        <f t="shared" si="3"/>
        <v>0.11508392590219958</v>
      </c>
      <c r="X12" s="45">
        <f t="shared" si="4"/>
        <v>0.16102409666649195</v>
      </c>
      <c r="Y12" s="45">
        <f t="shared" si="5"/>
        <v>0.52870098429450729</v>
      </c>
    </row>
    <row r="13" spans="2:25" x14ac:dyDescent="0.25">
      <c r="B13" s="2" t="s">
        <v>24</v>
      </c>
      <c r="C13" s="44">
        <v>473.42511470000011</v>
      </c>
      <c r="D13" s="44">
        <v>832.54879040000003</v>
      </c>
      <c r="E13" s="44">
        <v>1524.9641477</v>
      </c>
      <c r="F13" s="44"/>
      <c r="G13" s="44">
        <v>1205.3188431000001</v>
      </c>
      <c r="H13" s="44">
        <v>1545.8179345000001</v>
      </c>
      <c r="I13" s="44">
        <v>2177.4774606000001</v>
      </c>
      <c r="J13" s="44"/>
      <c r="K13" s="44">
        <v>86</v>
      </c>
      <c r="L13" s="44">
        <v>369</v>
      </c>
      <c r="M13" s="44">
        <v>714</v>
      </c>
      <c r="N13" s="44"/>
      <c r="O13" s="44">
        <v>130</v>
      </c>
      <c r="P13" s="44">
        <v>646</v>
      </c>
      <c r="Q13" s="44">
        <v>1113</v>
      </c>
      <c r="S13" s="45">
        <f t="shared" si="0"/>
        <v>0.18165491717628132</v>
      </c>
      <c r="T13" s="45">
        <f t="shared" si="1"/>
        <v>0.44321726757024421</v>
      </c>
      <c r="U13" s="45">
        <f t="shared" si="2"/>
        <v>0.46820772873701838</v>
      </c>
      <c r="V13" s="45"/>
      <c r="W13" s="45">
        <f t="shared" si="3"/>
        <v>0.10785527891163522</v>
      </c>
      <c r="X13" s="45">
        <f t="shared" si="4"/>
        <v>0.41790173705608535</v>
      </c>
      <c r="Y13" s="45">
        <f t="shared" si="5"/>
        <v>0.51114191542231391</v>
      </c>
    </row>
    <row r="14" spans="2:25" x14ac:dyDescent="0.25">
      <c r="B14" s="2"/>
      <c r="C14" s="44"/>
      <c r="D14" s="44"/>
      <c r="E14" s="44"/>
      <c r="F14" s="44"/>
      <c r="G14" s="44"/>
      <c r="H14" s="44"/>
      <c r="I14" s="44"/>
      <c r="J14" s="44"/>
      <c r="K14" s="44"/>
      <c r="L14" s="44"/>
      <c r="M14" s="44"/>
      <c r="N14" s="44"/>
      <c r="O14" s="44"/>
      <c r="P14" s="44"/>
      <c r="Q14" s="44"/>
      <c r="S14" s="45"/>
      <c r="T14" s="45"/>
      <c r="U14" s="45"/>
      <c r="V14" s="45"/>
      <c r="W14" s="45"/>
      <c r="X14" s="45"/>
      <c r="Y14" s="45"/>
    </row>
    <row r="15" spans="2:25" x14ac:dyDescent="0.25">
      <c r="B15" s="11"/>
      <c r="C15" s="44"/>
      <c r="D15" s="44"/>
      <c r="E15" s="44"/>
      <c r="F15" s="44"/>
      <c r="G15" s="44"/>
      <c r="H15" s="44"/>
      <c r="I15" s="44"/>
      <c r="J15" s="44"/>
      <c r="K15" s="44"/>
      <c r="L15" s="44"/>
      <c r="M15" s="44"/>
      <c r="N15" s="44"/>
      <c r="O15" s="44"/>
      <c r="P15" s="44"/>
      <c r="Q15" s="44"/>
      <c r="S15" s="45"/>
      <c r="T15" s="45"/>
      <c r="U15" s="45"/>
      <c r="V15" s="45"/>
      <c r="W15" s="45"/>
      <c r="X15" s="45"/>
      <c r="Y15" s="45"/>
    </row>
    <row r="16" spans="2:25" x14ac:dyDescent="0.25">
      <c r="B16" s="11"/>
      <c r="C16" s="44"/>
      <c r="D16" s="44"/>
      <c r="E16" s="44"/>
      <c r="F16" s="44"/>
      <c r="G16" s="44"/>
      <c r="H16" s="44"/>
      <c r="I16" s="44"/>
      <c r="J16" s="44"/>
      <c r="K16" s="44"/>
      <c r="L16" s="44"/>
      <c r="M16" s="44"/>
      <c r="N16" s="44"/>
      <c r="O16" s="44"/>
      <c r="P16" s="44"/>
      <c r="Q16" s="44"/>
      <c r="S16" s="45"/>
      <c r="T16" s="45"/>
      <c r="U16" s="45"/>
      <c r="V16" s="45"/>
      <c r="W16" s="45"/>
      <c r="X16" s="45"/>
      <c r="Y16" s="45"/>
    </row>
    <row r="17" spans="2:25" x14ac:dyDescent="0.25">
      <c r="B17" s="11"/>
      <c r="C17" s="44"/>
      <c r="D17" s="44"/>
      <c r="E17" s="44"/>
      <c r="F17" s="44"/>
      <c r="G17" s="44"/>
      <c r="H17" s="44"/>
      <c r="I17" s="44"/>
      <c r="J17" s="44"/>
      <c r="K17" s="44"/>
      <c r="L17" s="44"/>
      <c r="M17" s="44"/>
      <c r="N17" s="44"/>
      <c r="O17" s="44"/>
      <c r="P17" s="44"/>
      <c r="Q17" s="44"/>
      <c r="S17" s="45"/>
      <c r="T17" s="45"/>
      <c r="U17" s="45"/>
      <c r="V17" s="45"/>
      <c r="W17" s="45"/>
      <c r="X17" s="45"/>
      <c r="Y17" s="45"/>
    </row>
    <row r="18" spans="2:25" x14ac:dyDescent="0.25">
      <c r="B18" s="11"/>
      <c r="C18" s="44"/>
      <c r="D18" s="44"/>
      <c r="E18" s="44"/>
      <c r="F18" s="44"/>
      <c r="G18" s="44"/>
      <c r="H18" s="44"/>
      <c r="I18" s="44"/>
      <c r="J18" s="44"/>
      <c r="K18" s="44"/>
      <c r="L18" s="44"/>
      <c r="M18" s="44"/>
      <c r="N18" s="44"/>
      <c r="O18" s="44"/>
      <c r="P18" s="44"/>
      <c r="Q18" s="44"/>
      <c r="S18" s="45"/>
      <c r="T18" s="45"/>
      <c r="U18" s="45"/>
      <c r="V18" s="45"/>
      <c r="W18" s="45"/>
      <c r="X18" s="45"/>
      <c r="Y18" s="45"/>
    </row>
    <row r="19" spans="2:25" x14ac:dyDescent="0.25">
      <c r="B19" s="11"/>
      <c r="C19" s="44"/>
      <c r="D19" s="44"/>
      <c r="E19" s="44"/>
      <c r="F19" s="44"/>
      <c r="G19" s="44"/>
      <c r="H19" s="44"/>
      <c r="I19" s="44"/>
      <c r="J19" s="44"/>
      <c r="K19" s="44"/>
      <c r="L19" s="44"/>
      <c r="M19" s="44"/>
      <c r="N19" s="44"/>
      <c r="O19" s="44"/>
      <c r="P19" s="44"/>
      <c r="Q19" s="44"/>
      <c r="S19" s="45"/>
      <c r="T19" s="45"/>
      <c r="U19" s="45"/>
      <c r="V19" s="45"/>
      <c r="W19" s="45"/>
      <c r="X19" s="45"/>
      <c r="Y19" s="45"/>
    </row>
    <row r="20" spans="2:25" x14ac:dyDescent="0.25">
      <c r="B20" s="11"/>
      <c r="C20" s="44"/>
      <c r="D20" s="44"/>
      <c r="E20" s="44"/>
      <c r="F20" s="44"/>
      <c r="G20" s="44"/>
      <c r="H20" s="44"/>
      <c r="I20" s="44"/>
      <c r="J20" s="44"/>
      <c r="K20" s="44"/>
      <c r="L20" s="44"/>
      <c r="M20" s="44"/>
      <c r="N20" s="44"/>
      <c r="O20" s="44"/>
      <c r="P20" s="44"/>
      <c r="Q20" s="44"/>
      <c r="S20" s="45"/>
      <c r="T20" s="45"/>
      <c r="U20" s="45"/>
      <c r="V20" s="45"/>
      <c r="W20" s="45"/>
      <c r="X20" s="45"/>
      <c r="Y20" s="45"/>
    </row>
    <row r="21" spans="2:25" x14ac:dyDescent="0.25">
      <c r="B21" s="11"/>
      <c r="C21" s="44"/>
      <c r="D21" s="44"/>
      <c r="E21" s="44"/>
      <c r="F21" s="44"/>
      <c r="G21" s="44"/>
      <c r="H21" s="44"/>
      <c r="I21" s="44"/>
      <c r="J21" s="44"/>
      <c r="K21" s="44"/>
      <c r="L21" s="44"/>
      <c r="M21" s="44"/>
      <c r="N21" s="44"/>
      <c r="O21" s="44"/>
      <c r="P21" s="44"/>
      <c r="Q21" s="44"/>
      <c r="S21" s="45"/>
      <c r="T21" s="45"/>
      <c r="U21" s="45"/>
      <c r="V21" s="45"/>
      <c r="W21" s="45"/>
      <c r="X21" s="45"/>
      <c r="Y21" s="45"/>
    </row>
    <row r="22" spans="2:25" x14ac:dyDescent="0.25">
      <c r="B22" s="11"/>
      <c r="C22" s="44"/>
      <c r="D22" s="44"/>
      <c r="E22" s="44"/>
      <c r="F22" s="44"/>
      <c r="G22" s="44"/>
      <c r="H22" s="44"/>
      <c r="I22" s="44"/>
      <c r="J22" s="44"/>
      <c r="K22" s="44"/>
      <c r="L22" s="44"/>
      <c r="M22" s="44"/>
      <c r="N22" s="44"/>
      <c r="O22" s="44"/>
      <c r="P22" s="44"/>
      <c r="Q22" s="44"/>
      <c r="S22" s="45"/>
      <c r="T22" s="45"/>
      <c r="U22" s="45"/>
      <c r="V22" s="45"/>
      <c r="W22" s="45"/>
      <c r="X22" s="45"/>
      <c r="Y22" s="45"/>
    </row>
    <row r="23" spans="2:25" x14ac:dyDescent="0.25">
      <c r="B23" s="11"/>
      <c r="C23" s="44"/>
      <c r="D23" s="44"/>
      <c r="E23" s="44"/>
      <c r="F23" s="44"/>
      <c r="G23" s="44"/>
      <c r="H23" s="44"/>
      <c r="I23" s="44"/>
      <c r="J23" s="44"/>
      <c r="K23" s="44"/>
      <c r="L23" s="44"/>
      <c r="M23" s="44"/>
      <c r="N23" s="44"/>
      <c r="O23" s="44"/>
      <c r="P23" s="44"/>
      <c r="Q23" s="44"/>
      <c r="S23" s="45"/>
      <c r="T23" s="45"/>
      <c r="U23" s="45"/>
      <c r="V23" s="45"/>
      <c r="W23" s="45"/>
      <c r="X23" s="45"/>
      <c r="Y23" s="45"/>
    </row>
    <row r="24" spans="2:25" x14ac:dyDescent="0.25">
      <c r="B24" s="11"/>
      <c r="C24" s="44"/>
      <c r="D24" s="44"/>
      <c r="E24" s="44"/>
      <c r="F24" s="44"/>
      <c r="G24" s="44"/>
      <c r="H24" s="44"/>
      <c r="I24" s="44"/>
      <c r="J24" s="44"/>
      <c r="K24" s="44"/>
      <c r="L24" s="44"/>
      <c r="M24" s="44"/>
      <c r="N24" s="44"/>
      <c r="O24" s="44"/>
      <c r="P24" s="44"/>
      <c r="Q24" s="44"/>
      <c r="S24" s="45"/>
      <c r="T24" s="45"/>
      <c r="U24" s="45"/>
      <c r="V24" s="45"/>
      <c r="W24" s="45"/>
      <c r="X24" s="45"/>
      <c r="Y24" s="45"/>
    </row>
    <row r="25" spans="2:25" x14ac:dyDescent="0.25">
      <c r="B25" s="11"/>
      <c r="C25" s="44"/>
      <c r="D25" s="44"/>
      <c r="E25" s="44"/>
      <c r="F25" s="44"/>
      <c r="G25" s="44"/>
      <c r="H25" s="44"/>
      <c r="I25" s="44"/>
      <c r="J25" s="44"/>
      <c r="K25" s="44"/>
      <c r="L25" s="44"/>
      <c r="M25" s="44"/>
      <c r="N25" s="44"/>
      <c r="O25" s="44"/>
      <c r="P25" s="44"/>
      <c r="Q25" s="44"/>
      <c r="S25" s="45"/>
      <c r="T25" s="45"/>
      <c r="U25" s="45"/>
      <c r="V25" s="45"/>
      <c r="W25" s="45"/>
      <c r="X25" s="45"/>
      <c r="Y25" s="45"/>
    </row>
    <row r="26" spans="2:25" ht="15.75" customHeight="1" thickBot="1" x14ac:dyDescent="0.3">
      <c r="B26" s="58" t="s">
        <v>25</v>
      </c>
      <c r="C26" s="60">
        <f>SUM(C7:C25)</f>
        <v>1826.1143446999999</v>
      </c>
      <c r="D26" s="60">
        <f>SUM(D7:D25)</f>
        <v>3277.0648554000004</v>
      </c>
      <c r="E26" s="60">
        <f>SUM(E7:E25)</f>
        <v>6748.6250316999995</v>
      </c>
      <c r="F26" s="60"/>
      <c r="G26" s="60">
        <f>SUM(G7:G25)</f>
        <v>4940.5472495000004</v>
      </c>
      <c r="H26" s="60">
        <f>SUM(H7:H25)</f>
        <v>6217.7130532000001</v>
      </c>
      <c r="I26" s="60">
        <f>SUM(I7:I25)</f>
        <v>9200.0587793000013</v>
      </c>
      <c r="J26" s="60"/>
      <c r="K26" s="60">
        <f>SUM(K7:K25)</f>
        <v>247</v>
      </c>
      <c r="L26" s="60">
        <f>SUM(L7:L25)</f>
        <v>1047</v>
      </c>
      <c r="M26" s="60">
        <f>SUM(M7:M25)</f>
        <v>3523</v>
      </c>
      <c r="N26" s="60"/>
      <c r="O26" s="60">
        <f>SUM(O7:O25)</f>
        <v>1076</v>
      </c>
      <c r="P26" s="60">
        <f>SUM(P7:P25)</f>
        <v>2155</v>
      </c>
      <c r="Q26" s="60">
        <f>SUM(Q7:Q25)</f>
        <v>5143</v>
      </c>
      <c r="R26" s="59"/>
      <c r="S26" s="61">
        <f t="shared" ref="S26:U26" si="6">IFERROR(K26/C26, "NaN")</f>
        <v>0.13525987609531537</v>
      </c>
      <c r="T26" s="61">
        <f t="shared" si="6"/>
        <v>0.31949321914539974</v>
      </c>
      <c r="U26" s="61">
        <f t="shared" si="6"/>
        <v>0.52203226337981112</v>
      </c>
      <c r="V26" s="61"/>
      <c r="W26" s="61">
        <f t="shared" ref="W26:Y26" si="7">IFERROR(O26/G26, "NaN")</f>
        <v>0.21778963860914288</v>
      </c>
      <c r="X26" s="61">
        <f t="shared" si="7"/>
        <v>0.34659045561629936</v>
      </c>
      <c r="Y26" s="61">
        <f t="shared" si="7"/>
        <v>0.55901816753298095</v>
      </c>
    </row>
  </sheetData>
  <mergeCells count="7">
    <mergeCell ref="K4:Q4"/>
    <mergeCell ref="W5:Y5"/>
    <mergeCell ref="C5:E5"/>
    <mergeCell ref="G5:I5"/>
    <mergeCell ref="K5:M5"/>
    <mergeCell ref="O5:Q5"/>
    <mergeCell ref="S5:U5"/>
  </mergeCells>
  <pageMargins left="0.7" right="0.7" top="0.75" bottom="0.75" header="0.3" footer="0.3"/>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B1:N27"/>
  <sheetViews>
    <sheetView workbookViewId="0"/>
  </sheetViews>
  <sheetFormatPr defaultRowHeight="15" x14ac:dyDescent="0.25"/>
  <sheetData>
    <row r="1" spans="2:14" x14ac:dyDescent="0.25">
      <c r="B1" s="75" t="s">
        <v>2</v>
      </c>
    </row>
    <row r="2" spans="2:14" x14ac:dyDescent="0.25">
      <c r="B2" t="s">
        <v>91</v>
      </c>
      <c r="C2" t="s">
        <v>92</v>
      </c>
    </row>
    <row r="4" spans="2:14" ht="15.75" customHeight="1" thickBot="1" x14ac:dyDescent="0.3"/>
    <row r="5" spans="2:14" ht="15.75" customHeight="1" thickBot="1" x14ac:dyDescent="0.3">
      <c r="B5" s="65"/>
      <c r="C5" s="160" t="s">
        <v>93</v>
      </c>
      <c r="D5" s="160" t="s">
        <v>94</v>
      </c>
      <c r="E5" s="46"/>
      <c r="F5" s="143" t="s">
        <v>95</v>
      </c>
      <c r="G5" s="134"/>
      <c r="H5" s="134"/>
      <c r="I5" s="134"/>
      <c r="J5" s="65"/>
      <c r="K5" s="143" t="s">
        <v>96</v>
      </c>
      <c r="L5" s="134"/>
      <c r="M5" s="134"/>
      <c r="N5" s="134"/>
    </row>
    <row r="6" spans="2:14" ht="54" customHeight="1" thickBot="1" x14ac:dyDescent="0.3">
      <c r="B6" s="10" t="s">
        <v>14</v>
      </c>
      <c r="C6" s="154"/>
      <c r="D6" s="154"/>
      <c r="E6" s="5"/>
      <c r="F6" s="10" t="s">
        <v>97</v>
      </c>
      <c r="G6" s="10" t="s">
        <v>98</v>
      </c>
      <c r="H6" s="10" t="s">
        <v>43</v>
      </c>
      <c r="I6" s="10" t="s">
        <v>99</v>
      </c>
      <c r="J6" s="10"/>
      <c r="K6" s="10" t="s">
        <v>97</v>
      </c>
      <c r="L6" s="10" t="s">
        <v>98</v>
      </c>
      <c r="M6" s="10" t="s">
        <v>43</v>
      </c>
      <c r="N6" s="10" t="s">
        <v>99</v>
      </c>
    </row>
    <row r="7" spans="2:14" x14ac:dyDescent="0.25">
      <c r="B7" s="2" t="s">
        <v>18</v>
      </c>
      <c r="C7" s="44">
        <v>1379.6067367999999</v>
      </c>
      <c r="D7" s="44">
        <v>2694.7023398000001</v>
      </c>
      <c r="E7" s="44"/>
      <c r="F7" s="44">
        <v>74</v>
      </c>
      <c r="G7" s="44">
        <v>989</v>
      </c>
      <c r="H7" s="44">
        <v>1064</v>
      </c>
      <c r="I7" s="45">
        <f t="shared" ref="I7:I13" si="0">IFERROR(F7/H7, "NaN")</f>
        <v>6.9548872180451124E-2</v>
      </c>
      <c r="J7" s="44"/>
      <c r="K7" s="44">
        <v>58</v>
      </c>
      <c r="L7" s="44">
        <v>1359</v>
      </c>
      <c r="M7" s="44">
        <v>1417</v>
      </c>
      <c r="N7" s="45">
        <f t="shared" ref="N7:N13" si="1">IFERROR(K7/M7, "NaN")</f>
        <v>4.0931545518701484E-2</v>
      </c>
    </row>
    <row r="8" spans="2:14" x14ac:dyDescent="0.25">
      <c r="B8" s="2" t="s">
        <v>19</v>
      </c>
      <c r="C8" s="44">
        <v>0</v>
      </c>
      <c r="D8" s="44">
        <v>302.68000000000012</v>
      </c>
      <c r="E8" s="44"/>
      <c r="F8" s="44">
        <v>3</v>
      </c>
      <c r="G8" s="44">
        <v>25</v>
      </c>
      <c r="H8" s="44">
        <v>28</v>
      </c>
      <c r="I8" s="45">
        <f t="shared" si="0"/>
        <v>0.10714285714285714</v>
      </c>
      <c r="J8" s="44"/>
      <c r="K8" s="44">
        <v>8</v>
      </c>
      <c r="L8" s="44">
        <v>130</v>
      </c>
      <c r="M8" s="44">
        <v>138</v>
      </c>
      <c r="N8" s="45">
        <f t="shared" si="1"/>
        <v>5.7971014492753624E-2</v>
      </c>
    </row>
    <row r="9" spans="2:14" x14ac:dyDescent="0.25">
      <c r="B9" s="2" t="s">
        <v>20</v>
      </c>
      <c r="C9" s="44">
        <v>364.33189499999997</v>
      </c>
      <c r="D9" s="44">
        <v>778.88106510000011</v>
      </c>
      <c r="E9" s="44"/>
      <c r="F9" s="44">
        <v>12</v>
      </c>
      <c r="G9" s="44">
        <v>446</v>
      </c>
      <c r="H9" s="44">
        <v>458</v>
      </c>
      <c r="I9" s="45">
        <f t="shared" si="0"/>
        <v>2.6200873362445413E-2</v>
      </c>
      <c r="J9" s="44"/>
      <c r="K9" s="44">
        <v>13</v>
      </c>
      <c r="L9" s="44">
        <v>505</v>
      </c>
      <c r="M9" s="44">
        <v>517</v>
      </c>
      <c r="N9" s="45">
        <f t="shared" si="1"/>
        <v>2.5145067698259187E-2</v>
      </c>
    </row>
    <row r="10" spans="2:14" x14ac:dyDescent="0.25">
      <c r="B10" s="2" t="s">
        <v>21</v>
      </c>
      <c r="C10" s="44">
        <v>3591.5402045000001</v>
      </c>
      <c r="D10" s="44">
        <v>6976.0249502999995</v>
      </c>
      <c r="E10" s="44"/>
      <c r="F10" s="44">
        <v>185</v>
      </c>
      <c r="G10" s="44">
        <v>3559</v>
      </c>
      <c r="H10" s="44">
        <v>3744</v>
      </c>
      <c r="I10" s="45">
        <f t="shared" si="0"/>
        <v>4.941239316239316E-2</v>
      </c>
      <c r="J10" s="44"/>
      <c r="K10" s="44">
        <v>163</v>
      </c>
      <c r="L10" s="44">
        <v>4458</v>
      </c>
      <c r="M10" s="44">
        <v>4622</v>
      </c>
      <c r="N10" s="45">
        <f t="shared" si="1"/>
        <v>3.5266118563392471E-2</v>
      </c>
    </row>
    <row r="11" spans="2:14" x14ac:dyDescent="0.25">
      <c r="B11" s="2" t="s">
        <v>22</v>
      </c>
      <c r="C11" s="44">
        <v>7491.0276242000009</v>
      </c>
      <c r="D11" s="44">
        <v>10223.804806599999</v>
      </c>
      <c r="E11" s="44"/>
      <c r="F11" s="44">
        <v>45</v>
      </c>
      <c r="G11" s="44">
        <v>86</v>
      </c>
      <c r="H11" s="44">
        <v>131</v>
      </c>
      <c r="I11" s="45">
        <f t="shared" si="0"/>
        <v>0.34351145038167941</v>
      </c>
      <c r="J11" s="44"/>
      <c r="K11" s="44">
        <v>77</v>
      </c>
      <c r="L11" s="44">
        <v>439</v>
      </c>
      <c r="M11" s="44">
        <v>515</v>
      </c>
      <c r="N11" s="45">
        <f t="shared" si="1"/>
        <v>0.14951456310679612</v>
      </c>
    </row>
    <row r="12" spans="2:14" x14ac:dyDescent="0.25">
      <c r="B12" s="2" t="s">
        <v>23</v>
      </c>
      <c r="C12" s="44">
        <v>2906.6600871999999</v>
      </c>
      <c r="D12" s="44">
        <v>5378.0069822999994</v>
      </c>
      <c r="E12" s="44"/>
      <c r="F12" s="44">
        <v>205</v>
      </c>
      <c r="G12" s="44">
        <v>1208</v>
      </c>
      <c r="H12" s="44">
        <v>1413</v>
      </c>
      <c r="I12" s="45">
        <f t="shared" si="0"/>
        <v>0.14508138711960367</v>
      </c>
      <c r="J12" s="44"/>
      <c r="K12" s="44">
        <v>168</v>
      </c>
      <c r="L12" s="44">
        <v>1865</v>
      </c>
      <c r="M12" s="44">
        <v>2033</v>
      </c>
      <c r="N12" s="45">
        <f t="shared" si="1"/>
        <v>8.2636497786522378E-2</v>
      </c>
    </row>
    <row r="13" spans="2:14" x14ac:dyDescent="0.25">
      <c r="B13" s="2" t="s">
        <v>24</v>
      </c>
      <c r="C13" s="44">
        <v>7500.8336685000013</v>
      </c>
      <c r="D13" s="44">
        <v>13464.952161900001</v>
      </c>
      <c r="E13" s="44"/>
      <c r="F13" s="44">
        <v>171</v>
      </c>
      <c r="G13" s="44">
        <v>1656</v>
      </c>
      <c r="H13" s="44">
        <v>1826</v>
      </c>
      <c r="I13" s="45">
        <f t="shared" si="0"/>
        <v>9.3647316538882808E-2</v>
      </c>
      <c r="J13" s="44"/>
      <c r="K13" s="44">
        <v>165</v>
      </c>
      <c r="L13" s="44">
        <v>2222</v>
      </c>
      <c r="M13" s="44">
        <v>2386</v>
      </c>
      <c r="N13" s="45">
        <f t="shared" si="1"/>
        <v>6.9153394803017604E-2</v>
      </c>
    </row>
    <row r="14" spans="2:14" x14ac:dyDescent="0.25">
      <c r="B14" s="2"/>
      <c r="C14" s="44"/>
      <c r="D14" s="44"/>
      <c r="E14" s="44"/>
      <c r="F14" s="44"/>
      <c r="G14" s="44"/>
      <c r="H14" s="44"/>
      <c r="I14" s="45"/>
      <c r="J14" s="44"/>
      <c r="K14" s="44"/>
      <c r="L14" s="44"/>
      <c r="M14" s="44"/>
      <c r="N14" s="45"/>
    </row>
    <row r="15" spans="2:14" x14ac:dyDescent="0.25">
      <c r="B15" s="11"/>
      <c r="C15" s="44"/>
      <c r="D15" s="44"/>
      <c r="E15" s="44"/>
      <c r="F15" s="44"/>
      <c r="G15" s="44"/>
      <c r="H15" s="44"/>
      <c r="I15" s="45"/>
      <c r="J15" s="44"/>
      <c r="K15" s="44"/>
      <c r="L15" s="44"/>
      <c r="M15" s="44"/>
      <c r="N15" s="45"/>
    </row>
    <row r="16" spans="2:14" x14ac:dyDescent="0.25">
      <c r="B16" s="11"/>
      <c r="C16" s="44"/>
      <c r="D16" s="44"/>
      <c r="E16" s="44"/>
      <c r="F16" s="44"/>
      <c r="G16" s="44"/>
      <c r="H16" s="44"/>
      <c r="I16" s="45"/>
      <c r="J16" s="44"/>
      <c r="K16" s="44"/>
      <c r="L16" s="44"/>
      <c r="M16" s="44"/>
      <c r="N16" s="45"/>
    </row>
    <row r="17" spans="2:14" x14ac:dyDescent="0.25">
      <c r="B17" s="11"/>
      <c r="C17" s="44"/>
      <c r="D17" s="44"/>
      <c r="E17" s="44"/>
      <c r="F17" s="44"/>
      <c r="G17" s="44"/>
      <c r="H17" s="44"/>
      <c r="I17" s="45"/>
      <c r="J17" s="44"/>
      <c r="K17" s="44"/>
      <c r="L17" s="44"/>
      <c r="M17" s="44"/>
      <c r="N17" s="45"/>
    </row>
    <row r="18" spans="2:14" x14ac:dyDescent="0.25">
      <c r="B18" s="11"/>
      <c r="C18" s="44"/>
      <c r="D18" s="44"/>
      <c r="E18" s="44"/>
      <c r="F18" s="44"/>
      <c r="G18" s="44"/>
      <c r="H18" s="44"/>
      <c r="I18" s="45"/>
      <c r="J18" s="44"/>
      <c r="K18" s="44"/>
      <c r="L18" s="44"/>
      <c r="M18" s="44"/>
      <c r="N18" s="45"/>
    </row>
    <row r="19" spans="2:14" x14ac:dyDescent="0.25">
      <c r="B19" s="11"/>
      <c r="C19" s="44"/>
      <c r="D19" s="44"/>
      <c r="E19" s="44"/>
      <c r="F19" s="44"/>
      <c r="G19" s="44"/>
      <c r="H19" s="44"/>
      <c r="I19" s="45"/>
      <c r="J19" s="44"/>
      <c r="K19" s="44"/>
      <c r="L19" s="44"/>
      <c r="M19" s="44"/>
      <c r="N19" s="45"/>
    </row>
    <row r="20" spans="2:14" x14ac:dyDescent="0.25">
      <c r="B20" s="11"/>
      <c r="C20" s="44"/>
      <c r="D20" s="44"/>
      <c r="E20" s="44"/>
      <c r="F20" s="44"/>
      <c r="G20" s="44"/>
      <c r="H20" s="44"/>
      <c r="I20" s="45"/>
      <c r="J20" s="44"/>
      <c r="K20" s="44"/>
      <c r="L20" s="44"/>
      <c r="M20" s="44"/>
      <c r="N20" s="45"/>
    </row>
    <row r="21" spans="2:14" x14ac:dyDescent="0.25">
      <c r="B21" s="11"/>
      <c r="C21" s="44"/>
      <c r="D21" s="44"/>
      <c r="E21" s="44"/>
      <c r="F21" s="44"/>
      <c r="G21" s="44"/>
      <c r="H21" s="44"/>
      <c r="I21" s="45"/>
      <c r="J21" s="44"/>
      <c r="K21" s="44"/>
      <c r="L21" s="44"/>
      <c r="M21" s="44"/>
      <c r="N21" s="45"/>
    </row>
    <row r="22" spans="2:14" x14ac:dyDescent="0.25">
      <c r="B22" s="11"/>
      <c r="C22" s="44"/>
      <c r="D22" s="44"/>
      <c r="E22" s="44"/>
      <c r="F22" s="44"/>
      <c r="G22" s="44"/>
      <c r="H22" s="44"/>
      <c r="I22" s="45"/>
      <c r="J22" s="44"/>
      <c r="K22" s="44"/>
      <c r="L22" s="44"/>
      <c r="M22" s="44"/>
      <c r="N22" s="45"/>
    </row>
    <row r="23" spans="2:14" x14ac:dyDescent="0.25">
      <c r="B23" s="11"/>
      <c r="C23" s="44"/>
      <c r="D23" s="44"/>
      <c r="E23" s="44"/>
      <c r="F23" s="44"/>
      <c r="G23" s="44"/>
      <c r="H23" s="44"/>
      <c r="I23" s="45"/>
      <c r="J23" s="44"/>
      <c r="K23" s="44"/>
      <c r="L23" s="44"/>
      <c r="M23" s="44"/>
      <c r="N23" s="45"/>
    </row>
    <row r="24" spans="2:14" x14ac:dyDescent="0.25">
      <c r="B24" s="11"/>
      <c r="C24" s="44"/>
      <c r="D24" s="44"/>
      <c r="E24" s="44"/>
      <c r="F24" s="44"/>
      <c r="G24" s="44"/>
      <c r="H24" s="44"/>
      <c r="I24" s="45"/>
      <c r="J24" s="44"/>
      <c r="K24" s="44"/>
      <c r="L24" s="44"/>
      <c r="M24" s="44"/>
      <c r="N24" s="45"/>
    </row>
    <row r="25" spans="2:14" x14ac:dyDescent="0.25">
      <c r="B25" s="11"/>
      <c r="C25" s="44"/>
      <c r="D25" s="44"/>
      <c r="E25" s="44"/>
      <c r="F25" s="44"/>
      <c r="G25" s="44"/>
      <c r="H25" s="44"/>
      <c r="I25" s="45"/>
      <c r="J25" s="44"/>
      <c r="K25" s="44"/>
      <c r="L25" s="44"/>
      <c r="M25" s="44"/>
      <c r="N25" s="45"/>
    </row>
    <row r="26" spans="2:14" ht="15.75" customHeight="1" thickBot="1" x14ac:dyDescent="0.3">
      <c r="B26" s="23"/>
      <c r="C26" s="57"/>
      <c r="D26" s="57"/>
      <c r="E26" s="44"/>
      <c r="F26" s="57"/>
      <c r="G26" s="57"/>
      <c r="H26" s="57"/>
      <c r="I26" s="45"/>
      <c r="K26" s="57"/>
      <c r="L26" s="57"/>
      <c r="M26" s="57"/>
      <c r="N26" s="45"/>
    </row>
    <row r="27" spans="2:14" ht="15.75" customHeight="1" thickBot="1" x14ac:dyDescent="0.3">
      <c r="B27" s="62" t="s">
        <v>25</v>
      </c>
      <c r="C27" s="63">
        <f>SUM(C7:C26)</f>
        <v>23234.000216200002</v>
      </c>
      <c r="D27" s="63">
        <f>SUM(D7:D26)</f>
        <v>39819.052305999998</v>
      </c>
      <c r="E27" s="44"/>
      <c r="F27" s="63">
        <f>SUM(F7:F26)</f>
        <v>695</v>
      </c>
      <c r="G27" s="63">
        <f>SUM(G7:G26)</f>
        <v>7969</v>
      </c>
      <c r="H27" s="63">
        <f>SUM(H7:H26)</f>
        <v>8664</v>
      </c>
      <c r="I27" s="64">
        <f t="shared" ref="I27" si="2">IFERROR(F27/H27, "NaN")</f>
        <v>8.0216989843028622E-2</v>
      </c>
      <c r="K27" s="63">
        <f>SUM(K7:K26)</f>
        <v>652</v>
      </c>
      <c r="L27" s="63">
        <f>SUM(L7:L26)</f>
        <v>10978</v>
      </c>
      <c r="M27" s="63">
        <f>SUM(M7:M26)</f>
        <v>11628</v>
      </c>
      <c r="N27" s="64">
        <f t="shared" ref="N27" si="3">IFERROR(K27/M27, "NaN")</f>
        <v>5.607155142758858E-2</v>
      </c>
    </row>
  </sheetData>
  <mergeCells count="4">
    <mergeCell ref="C5:C6"/>
    <mergeCell ref="F5:I5"/>
    <mergeCell ref="K5:N5"/>
    <mergeCell ref="D5:D6"/>
  </mergeCells>
  <pageMargins left="0.7" right="0.7" top="0.75" bottom="0.75" header="0.3" footer="0.3"/>
  <pageSetup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1:AY28"/>
  <sheetViews>
    <sheetView tabSelected="1" workbookViewId="0"/>
  </sheetViews>
  <sheetFormatPr defaultRowHeight="15" x14ac:dyDescent="0.25"/>
  <cols>
    <col min="1" max="1" width="6" customWidth="1"/>
    <col min="3" max="3" width="16" customWidth="1"/>
    <col min="6" max="6" width="4.7109375" customWidth="1"/>
    <col min="10" max="10" width="3.28515625" customWidth="1"/>
    <col min="14" max="14" width="3.28515625" customWidth="1"/>
    <col min="18" max="18" width="4.5703125" customWidth="1"/>
    <col min="22" max="22" width="3.5703125" customWidth="1"/>
    <col min="26" max="26" width="3.5703125" customWidth="1"/>
    <col min="30" max="30" width="2.7109375" customWidth="1"/>
    <col min="34" max="34" width="2.7109375" customWidth="1"/>
    <col min="38" max="38" width="2.7109375" customWidth="1"/>
    <col min="39" max="39" width="14.7109375" customWidth="1"/>
    <col min="43" max="43" width="2.7109375" customWidth="1"/>
    <col min="48" max="48" width="2.7109375" customWidth="1"/>
  </cols>
  <sheetData>
    <row r="1" spans="2:51" x14ac:dyDescent="0.25">
      <c r="B1" s="75" t="s">
        <v>100</v>
      </c>
    </row>
    <row r="2" spans="2:51" x14ac:dyDescent="0.25">
      <c r="B2" t="s">
        <v>101</v>
      </c>
    </row>
    <row r="3" spans="2:51" ht="15.75" customHeight="1" thickBot="1" x14ac:dyDescent="0.3">
      <c r="AE3" s="39"/>
      <c r="AF3" s="39" t="s">
        <v>102</v>
      </c>
      <c r="AJ3" s="39" t="s">
        <v>102</v>
      </c>
      <c r="AM3" s="122" t="s">
        <v>103</v>
      </c>
      <c r="AN3" s="122"/>
      <c r="AO3" s="123"/>
      <c r="AP3" s="123"/>
      <c r="AR3" s="122" t="s">
        <v>103</v>
      </c>
      <c r="AS3" s="122"/>
      <c r="AT3" s="123"/>
      <c r="AU3" s="123"/>
      <c r="AW3" s="187" t="s">
        <v>196</v>
      </c>
      <c r="AX3" s="187"/>
      <c r="AY3" s="187"/>
    </row>
    <row r="4" spans="2:51" ht="15.75" customHeight="1" thickBot="1" x14ac:dyDescent="0.3">
      <c r="D4" s="44"/>
      <c r="E4" s="44"/>
      <c r="G4" s="143" t="s">
        <v>5</v>
      </c>
      <c r="H4" s="134"/>
      <c r="I4" s="134"/>
      <c r="J4" s="134"/>
      <c r="K4" s="134"/>
      <c r="L4" s="134"/>
      <c r="M4" s="134"/>
      <c r="N4" s="134"/>
      <c r="O4" s="134"/>
      <c r="P4" s="134"/>
      <c r="Q4" s="134"/>
      <c r="S4" s="143" t="s">
        <v>6</v>
      </c>
      <c r="T4" s="134"/>
      <c r="U4" s="134"/>
      <c r="V4" s="134"/>
      <c r="W4" s="134"/>
      <c r="X4" s="134"/>
      <c r="Y4" s="134"/>
      <c r="Z4" s="134"/>
      <c r="AA4" s="134"/>
      <c r="AB4" s="134"/>
      <c r="AC4" s="134"/>
      <c r="AE4" s="143" t="s">
        <v>104</v>
      </c>
      <c r="AF4" s="134"/>
      <c r="AG4" s="134"/>
      <c r="AI4" s="143" t="s">
        <v>105</v>
      </c>
      <c r="AJ4" s="134"/>
      <c r="AK4" s="134"/>
      <c r="AM4" s="143" t="s">
        <v>104</v>
      </c>
      <c r="AN4" s="134"/>
      <c r="AO4" s="134"/>
      <c r="AP4" s="134"/>
      <c r="AR4" s="143" t="s">
        <v>191</v>
      </c>
      <c r="AS4" s="134"/>
      <c r="AT4" s="134"/>
      <c r="AU4" s="134"/>
      <c r="AW4" s="188"/>
      <c r="AX4" s="188"/>
      <c r="AY4" s="188"/>
    </row>
    <row r="5" spans="2:51" ht="21.75" customHeight="1" thickBot="1" x14ac:dyDescent="0.3">
      <c r="B5" s="161" t="s">
        <v>14</v>
      </c>
      <c r="C5" s="160" t="s">
        <v>106</v>
      </c>
      <c r="D5" s="143" t="s">
        <v>107</v>
      </c>
      <c r="E5" s="134"/>
      <c r="F5" s="42"/>
      <c r="G5" s="143" t="s">
        <v>15</v>
      </c>
      <c r="H5" s="134"/>
      <c r="I5" s="134"/>
      <c r="K5" s="143" t="s">
        <v>16</v>
      </c>
      <c r="L5" s="134"/>
      <c r="M5" s="134"/>
      <c r="O5" s="143" t="s">
        <v>17</v>
      </c>
      <c r="P5" s="134"/>
      <c r="Q5" s="134"/>
      <c r="S5" s="143" t="s">
        <v>15</v>
      </c>
      <c r="T5" s="134"/>
      <c r="U5" s="134"/>
      <c r="W5" s="143" t="s">
        <v>16</v>
      </c>
      <c r="X5" s="134"/>
      <c r="Y5" s="134"/>
      <c r="AA5" s="143" t="s">
        <v>17</v>
      </c>
      <c r="AB5" s="134"/>
      <c r="AC5" s="134"/>
      <c r="AE5" s="78" t="s">
        <v>15</v>
      </c>
      <c r="AF5" s="78" t="s">
        <v>16</v>
      </c>
      <c r="AG5" s="78" t="s">
        <v>17</v>
      </c>
      <c r="AI5" s="78" t="s">
        <v>15</v>
      </c>
      <c r="AJ5" s="78" t="s">
        <v>16</v>
      </c>
      <c r="AK5" s="78" t="s">
        <v>17</v>
      </c>
      <c r="AM5" s="78" t="s">
        <v>48</v>
      </c>
      <c r="AN5" s="78" t="s">
        <v>108</v>
      </c>
      <c r="AO5" s="78" t="s">
        <v>109</v>
      </c>
      <c r="AP5" s="78" t="s">
        <v>110</v>
      </c>
      <c r="AR5" s="78" t="s">
        <v>48</v>
      </c>
      <c r="AS5" s="78" t="s">
        <v>108</v>
      </c>
      <c r="AT5" s="78" t="s">
        <v>109</v>
      </c>
      <c r="AU5" s="78" t="s">
        <v>110</v>
      </c>
      <c r="AW5" s="78" t="s">
        <v>108</v>
      </c>
      <c r="AX5" s="78" t="s">
        <v>109</v>
      </c>
      <c r="AY5" s="78" t="s">
        <v>110</v>
      </c>
    </row>
    <row r="6" spans="2:51" ht="25.5" customHeight="1" thickBot="1" x14ac:dyDescent="0.3">
      <c r="B6" s="154"/>
      <c r="C6" s="154"/>
      <c r="D6" s="10" t="s">
        <v>97</v>
      </c>
      <c r="E6" s="10" t="s">
        <v>98</v>
      </c>
      <c r="F6" s="43"/>
      <c r="G6" s="10" t="s">
        <v>97</v>
      </c>
      <c r="H6" s="10" t="s">
        <v>98</v>
      </c>
      <c r="I6" s="10" t="s">
        <v>111</v>
      </c>
      <c r="K6" s="10" t="s">
        <v>97</v>
      </c>
      <c r="L6" s="10" t="s">
        <v>98</v>
      </c>
      <c r="M6" s="10" t="s">
        <v>111</v>
      </c>
      <c r="O6" s="10" t="s">
        <v>97</v>
      </c>
      <c r="P6" s="10" t="s">
        <v>98</v>
      </c>
      <c r="Q6" s="10" t="s">
        <v>111</v>
      </c>
      <c r="S6" s="10" t="s">
        <v>97</v>
      </c>
      <c r="T6" s="10" t="s">
        <v>98</v>
      </c>
      <c r="U6" s="10" t="s">
        <v>111</v>
      </c>
      <c r="W6" s="10" t="s">
        <v>97</v>
      </c>
      <c r="X6" s="10" t="s">
        <v>98</v>
      </c>
      <c r="Y6" s="10" t="s">
        <v>111</v>
      </c>
      <c r="AA6" s="10" t="s">
        <v>97</v>
      </c>
      <c r="AB6" s="10" t="s">
        <v>98</v>
      </c>
      <c r="AC6" s="10" t="s">
        <v>111</v>
      </c>
      <c r="AE6" s="10" t="s">
        <v>112</v>
      </c>
      <c r="AF6" s="10" t="s">
        <v>112</v>
      </c>
      <c r="AG6" s="10" t="s">
        <v>112</v>
      </c>
      <c r="AI6" s="10" t="s">
        <v>112</v>
      </c>
      <c r="AJ6" s="10" t="s">
        <v>112</v>
      </c>
      <c r="AK6" s="10" t="s">
        <v>112</v>
      </c>
      <c r="AM6" s="10" t="s">
        <v>112</v>
      </c>
      <c r="AN6" s="10" t="s">
        <v>112</v>
      </c>
      <c r="AO6" s="10" t="s">
        <v>112</v>
      </c>
      <c r="AP6" s="10" t="s">
        <v>112</v>
      </c>
      <c r="AR6" s="10" t="s">
        <v>112</v>
      </c>
      <c r="AS6" s="10" t="s">
        <v>112</v>
      </c>
      <c r="AT6" s="10" t="s">
        <v>112</v>
      </c>
      <c r="AU6" s="10" t="s">
        <v>112</v>
      </c>
      <c r="AW6" s="10" t="s">
        <v>112</v>
      </c>
      <c r="AX6" s="10" t="s">
        <v>112</v>
      </c>
      <c r="AY6" s="10" t="s">
        <v>112</v>
      </c>
    </row>
    <row r="7" spans="2:51" x14ac:dyDescent="0.25">
      <c r="B7" t="s">
        <v>18</v>
      </c>
      <c r="D7" s="44">
        <v>51.810693399999998</v>
      </c>
      <c r="E7" s="44">
        <v>1.5643746000000001</v>
      </c>
      <c r="F7" s="44"/>
      <c r="G7" s="44">
        <v>2</v>
      </c>
      <c r="H7" s="44">
        <v>4</v>
      </c>
      <c r="I7" s="45">
        <f t="shared" ref="I7:I13" si="0">IFERROR(G7/H7, "NaN")</f>
        <v>0.5</v>
      </c>
      <c r="K7" s="44">
        <v>48</v>
      </c>
      <c r="L7" s="44">
        <v>101</v>
      </c>
      <c r="M7" s="45">
        <f t="shared" ref="M7:M13" si="1">IFERROR(K7/L7, "NaN")</f>
        <v>0.47524752475247523</v>
      </c>
      <c r="O7" s="44">
        <v>32</v>
      </c>
      <c r="P7" s="44">
        <v>503</v>
      </c>
      <c r="Q7" s="45">
        <f t="shared" ref="Q7:Q13" si="2">IFERROR(O7/P7, "NaN")</f>
        <v>6.3618290258449298E-2</v>
      </c>
      <c r="S7" s="44">
        <v>2</v>
      </c>
      <c r="T7" s="44">
        <v>4</v>
      </c>
      <c r="U7" s="45">
        <f t="shared" ref="U7:U13" si="3">IFERROR(S7/T7, "NaN")</f>
        <v>0.5</v>
      </c>
      <c r="W7" s="44">
        <v>23</v>
      </c>
      <c r="X7" s="44">
        <v>70</v>
      </c>
      <c r="Y7" s="45">
        <f t="shared" ref="Y7:Y13" si="4">IFERROR(W7/X7, "NaN")</f>
        <v>0.32857142857142857</v>
      </c>
      <c r="AA7" s="44">
        <v>42</v>
      </c>
      <c r="AB7" s="44">
        <v>487</v>
      </c>
      <c r="AC7" s="45">
        <f t="shared" ref="AC7:AC13" si="5">IFERROR(AA7/AB7, "NaN")</f>
        <v>8.6242299794661192E-2</v>
      </c>
      <c r="AE7" s="44">
        <f>'Table3-6'!C7-'Table3-8'!H7</f>
        <v>35.887374299999991</v>
      </c>
      <c r="AF7" s="44">
        <f>'Table3-6'!D7-'Table3-8'!L7</f>
        <v>199.76631110000011</v>
      </c>
      <c r="AG7" s="44">
        <f>'Table3-6'!E7-'Table3-8'!P7</f>
        <v>308.0373227</v>
      </c>
      <c r="AI7" s="44">
        <f>('Table3-6'!G7+'Table3-8'!AE7)-'Table3-8'!T7</f>
        <v>68.9940687</v>
      </c>
      <c r="AJ7" s="44">
        <f>('Table3-6'!H7+'Table3-8'!AF7)-'Table3-8'!X7</f>
        <v>346.55496950000008</v>
      </c>
      <c r="AK7" s="44">
        <f>('Table3-6'!I7+'Table3-8'!AG7)-'Table3-8'!AB7</f>
        <v>770.98719970000002</v>
      </c>
      <c r="AM7" s="44">
        <v>230.96201690000001</v>
      </c>
      <c r="AN7" s="44">
        <v>230.96201690000001</v>
      </c>
      <c r="AO7" s="44">
        <v>194.05156400000001</v>
      </c>
      <c r="AP7" s="44">
        <v>99.447048200000012</v>
      </c>
      <c r="AR7" s="44">
        <v>150.84533500000001</v>
      </c>
      <c r="AS7" s="44">
        <v>150.84533500000001</v>
      </c>
      <c r="AT7" s="44">
        <v>126.4621501</v>
      </c>
      <c r="AU7" s="44">
        <v>30.426778200000001</v>
      </c>
      <c r="AW7" s="44">
        <f t="shared" ref="AW7:AY15" si="6">AI7+AN7+AS7</f>
        <v>450.80142060000003</v>
      </c>
      <c r="AX7" s="44">
        <f t="shared" si="6"/>
        <v>667.0686836000001</v>
      </c>
      <c r="AY7" s="44">
        <f t="shared" si="6"/>
        <v>900.86102610000012</v>
      </c>
    </row>
    <row r="8" spans="2:51" x14ac:dyDescent="0.25">
      <c r="B8" t="s">
        <v>19</v>
      </c>
      <c r="D8" s="44">
        <v>0</v>
      </c>
      <c r="E8" s="44">
        <v>0</v>
      </c>
      <c r="F8" s="44"/>
      <c r="G8" s="44">
        <v>0</v>
      </c>
      <c r="H8" s="44">
        <v>0</v>
      </c>
      <c r="I8" s="45" t="str">
        <f t="shared" si="0"/>
        <v>NaN</v>
      </c>
      <c r="K8" s="44">
        <v>0</v>
      </c>
      <c r="L8" s="44">
        <v>0</v>
      </c>
      <c r="M8" s="45" t="str">
        <f t="shared" si="1"/>
        <v>NaN</v>
      </c>
      <c r="O8" s="44">
        <v>0</v>
      </c>
      <c r="P8" s="44">
        <v>0</v>
      </c>
      <c r="Q8" s="45" t="str">
        <f t="shared" si="2"/>
        <v>NaN</v>
      </c>
      <c r="S8" s="44">
        <v>1</v>
      </c>
      <c r="T8" s="44">
        <v>2</v>
      </c>
      <c r="U8" s="45">
        <f t="shared" si="3"/>
        <v>0.5</v>
      </c>
      <c r="W8" s="44">
        <v>6</v>
      </c>
      <c r="X8" s="44">
        <v>9</v>
      </c>
      <c r="Y8" s="45">
        <f t="shared" si="4"/>
        <v>0.66666666666666663</v>
      </c>
      <c r="AA8" s="44">
        <v>3</v>
      </c>
      <c r="AB8" s="44">
        <v>25</v>
      </c>
      <c r="AC8" s="45">
        <f t="shared" si="5"/>
        <v>0.12</v>
      </c>
      <c r="AE8" s="44">
        <f>'Table3-6'!C8-'Table3-8'!H8</f>
        <v>0</v>
      </c>
      <c r="AF8" s="44">
        <f>'Table3-6'!D8-'Table3-8'!L8</f>
        <v>0</v>
      </c>
      <c r="AG8" s="44">
        <f>'Table3-6'!E8-'Table3-8'!P8</f>
        <v>0</v>
      </c>
      <c r="AI8" s="44">
        <f>('Table3-6'!G8+'Table3-8'!AE8)-'Table3-8'!T8</f>
        <v>130.02000000000001</v>
      </c>
      <c r="AJ8" s="44">
        <f>('Table3-6'!H8+'Table3-8'!AF8)-'Table3-8'!X8</f>
        <v>206.74</v>
      </c>
      <c r="AK8" s="44">
        <f>('Table3-6'!I8+'Table3-8'!AG8)-'Table3-8'!AB8</f>
        <v>277.68</v>
      </c>
      <c r="AM8" s="44">
        <v>0</v>
      </c>
      <c r="AN8" s="44">
        <v>0</v>
      </c>
      <c r="AO8" s="44">
        <v>0</v>
      </c>
      <c r="AP8" s="44">
        <v>0</v>
      </c>
      <c r="AR8" s="44">
        <v>0</v>
      </c>
      <c r="AS8" s="44">
        <v>0</v>
      </c>
      <c r="AT8" s="44">
        <v>0</v>
      </c>
      <c r="AU8" s="44">
        <v>0</v>
      </c>
      <c r="AW8" s="44">
        <f t="shared" si="6"/>
        <v>130.02000000000001</v>
      </c>
      <c r="AX8" s="44">
        <f t="shared" si="6"/>
        <v>206.74</v>
      </c>
      <c r="AY8" s="44">
        <f t="shared" si="6"/>
        <v>277.68</v>
      </c>
    </row>
    <row r="9" spans="2:51" x14ac:dyDescent="0.25">
      <c r="B9" t="s">
        <v>20</v>
      </c>
      <c r="D9" s="44">
        <v>20.717603799999999</v>
      </c>
      <c r="E9" s="44">
        <v>0.37602950000000002</v>
      </c>
      <c r="F9" s="44"/>
      <c r="G9" s="44">
        <v>0</v>
      </c>
      <c r="H9" s="44">
        <v>0</v>
      </c>
      <c r="I9" s="45" t="str">
        <f t="shared" si="0"/>
        <v>NaN</v>
      </c>
      <c r="K9" s="44">
        <v>1</v>
      </c>
      <c r="L9" s="44">
        <v>3</v>
      </c>
      <c r="M9" s="45">
        <f t="shared" si="1"/>
        <v>0.33333333333333331</v>
      </c>
      <c r="O9" s="44">
        <v>5</v>
      </c>
      <c r="P9" s="44">
        <v>182</v>
      </c>
      <c r="Q9" s="45">
        <f t="shared" si="2"/>
        <v>2.7472527472527472E-2</v>
      </c>
      <c r="S9" s="44">
        <v>0</v>
      </c>
      <c r="T9" s="44">
        <v>1</v>
      </c>
      <c r="U9" s="45">
        <f t="shared" si="3"/>
        <v>0</v>
      </c>
      <c r="W9" s="44">
        <v>2</v>
      </c>
      <c r="X9" s="44">
        <v>7</v>
      </c>
      <c r="Y9" s="45">
        <f t="shared" si="4"/>
        <v>0.2857142857142857</v>
      </c>
      <c r="AA9" s="44">
        <v>7</v>
      </c>
      <c r="AB9" s="44">
        <v>264</v>
      </c>
      <c r="AC9" s="45">
        <f t="shared" si="5"/>
        <v>2.6515151515151516E-2</v>
      </c>
      <c r="AE9" s="44">
        <f>'Table3-6'!C9-'Table3-8'!H9</f>
        <v>12.727437800000001</v>
      </c>
      <c r="AF9" s="44">
        <f>'Table3-6'!D9-'Table3-8'!L9</f>
        <v>42.795445399999991</v>
      </c>
      <c r="AG9" s="44">
        <f>'Table3-6'!E9-'Table3-8'!P9</f>
        <v>61.688317000000012</v>
      </c>
      <c r="AI9" s="44">
        <f>('Table3-6'!G9+'Table3-8'!AE9)-'Table3-8'!T9</f>
        <v>58.804361300000011</v>
      </c>
      <c r="AJ9" s="44">
        <f>('Table3-6'!H9+'Table3-8'!AF9)-'Table3-8'!X9</f>
        <v>130.2928924</v>
      </c>
      <c r="AK9" s="44">
        <f>('Table3-6'!I9+'Table3-8'!AG9)-'Table3-8'!AB9</f>
        <v>146.2549368</v>
      </c>
      <c r="AM9" s="44">
        <v>116.34584599999999</v>
      </c>
      <c r="AN9" s="44">
        <v>112.8747266</v>
      </c>
      <c r="AO9" s="44">
        <v>104.775448</v>
      </c>
      <c r="AP9" s="44">
        <v>38.386592999999998</v>
      </c>
      <c r="AR9" s="44">
        <v>35.858032899999991</v>
      </c>
      <c r="AS9" s="44">
        <v>32.165725000000002</v>
      </c>
      <c r="AT9" s="44">
        <v>28.989900899999999</v>
      </c>
      <c r="AU9" s="44">
        <v>9.2689482000000005</v>
      </c>
      <c r="AW9" s="44">
        <f t="shared" si="6"/>
        <v>203.84481290000002</v>
      </c>
      <c r="AX9" s="44">
        <f t="shared" si="6"/>
        <v>264.05824130000002</v>
      </c>
      <c r="AY9" s="44">
        <f t="shared" si="6"/>
        <v>193.91047800000001</v>
      </c>
    </row>
    <row r="10" spans="2:51" x14ac:dyDescent="0.25">
      <c r="B10" t="s">
        <v>21</v>
      </c>
      <c r="D10" s="44">
        <v>237.5951981</v>
      </c>
      <c r="E10" s="44">
        <v>7.8449116999999999</v>
      </c>
      <c r="F10" s="44"/>
      <c r="G10" s="44">
        <v>36</v>
      </c>
      <c r="H10" s="44">
        <v>114</v>
      </c>
      <c r="I10" s="45">
        <f t="shared" si="0"/>
        <v>0.31578947368421051</v>
      </c>
      <c r="K10" s="44">
        <v>93</v>
      </c>
      <c r="L10" s="44">
        <v>392</v>
      </c>
      <c r="M10" s="45">
        <f t="shared" si="1"/>
        <v>0.23724489795918369</v>
      </c>
      <c r="O10" s="44">
        <v>91</v>
      </c>
      <c r="P10" s="44">
        <v>1491</v>
      </c>
      <c r="Q10" s="45">
        <f t="shared" si="2"/>
        <v>6.1032863849765258E-2</v>
      </c>
      <c r="S10" s="44">
        <v>160</v>
      </c>
      <c r="T10" s="44">
        <v>633</v>
      </c>
      <c r="U10" s="45">
        <f t="shared" si="3"/>
        <v>0.2527646129541864</v>
      </c>
      <c r="W10" s="44">
        <v>171</v>
      </c>
      <c r="X10" s="44">
        <v>986</v>
      </c>
      <c r="Y10" s="45">
        <f t="shared" si="4"/>
        <v>0.17342799188640973</v>
      </c>
      <c r="AA10" s="44">
        <v>95</v>
      </c>
      <c r="AB10" s="44">
        <v>2068</v>
      </c>
      <c r="AC10" s="45">
        <f t="shared" si="5"/>
        <v>4.5938104448742745E-2</v>
      </c>
      <c r="AE10" s="44">
        <f>'Table3-6'!C10-'Table3-8'!H10</f>
        <v>1097.4649145999999</v>
      </c>
      <c r="AF10" s="44">
        <f>'Table3-6'!D10-'Table3-8'!L10</f>
        <v>1453.3566843000001</v>
      </c>
      <c r="AG10" s="44">
        <f>'Table3-6'!E10-'Table3-8'!P10</f>
        <v>1211.1007236</v>
      </c>
      <c r="AI10" s="44">
        <f>('Table3-6'!G10+'Table3-8'!AE10)-'Table3-8'!T10</f>
        <v>2718.8287225000004</v>
      </c>
      <c r="AJ10" s="44">
        <f>('Table3-6'!H10+'Table3-8'!AF10)-'Table3-8'!X10</f>
        <v>3098.5741573000005</v>
      </c>
      <c r="AK10" s="44">
        <f>('Table3-6'!I10+'Table3-8'!AG10)-'Table3-8'!AB10</f>
        <v>2226.7747328000005</v>
      </c>
      <c r="AM10" s="44">
        <v>1884.5115959</v>
      </c>
      <c r="AN10" s="44">
        <v>1276.0659512</v>
      </c>
      <c r="AO10" s="44">
        <v>940.77873139999997</v>
      </c>
      <c r="AP10" s="44">
        <v>490.43186680000002</v>
      </c>
      <c r="AR10" s="44">
        <v>1032.1654045</v>
      </c>
      <c r="AS10" s="44">
        <v>421.04170290000002</v>
      </c>
      <c r="AT10" s="44">
        <v>274.40576540000001</v>
      </c>
      <c r="AU10" s="44">
        <v>94.222169800000003</v>
      </c>
      <c r="AW10" s="44">
        <f t="shared" si="6"/>
        <v>4415.9363766000006</v>
      </c>
      <c r="AX10" s="44">
        <f t="shared" si="6"/>
        <v>4313.7586541000001</v>
      </c>
      <c r="AY10" s="44">
        <f>AK10+AP10+AU10</f>
        <v>2811.4287694000004</v>
      </c>
    </row>
    <row r="11" spans="2:51" x14ac:dyDescent="0.25">
      <c r="B11" t="s">
        <v>22</v>
      </c>
      <c r="D11" s="44">
        <v>476.13372120000002</v>
      </c>
      <c r="E11" s="44">
        <v>13.9996657</v>
      </c>
      <c r="F11" s="44"/>
      <c r="G11" s="44">
        <v>0</v>
      </c>
      <c r="H11" s="44">
        <v>2</v>
      </c>
      <c r="I11" s="45">
        <f t="shared" si="0"/>
        <v>0</v>
      </c>
      <c r="K11" s="44">
        <v>1</v>
      </c>
      <c r="L11" s="44">
        <v>5</v>
      </c>
      <c r="M11" s="45">
        <f t="shared" si="1"/>
        <v>0.2</v>
      </c>
      <c r="O11" s="44">
        <v>21</v>
      </c>
      <c r="P11" s="44">
        <v>40</v>
      </c>
      <c r="Q11" s="45">
        <f t="shared" si="2"/>
        <v>0.52500000000000002</v>
      </c>
      <c r="S11" s="44">
        <v>0</v>
      </c>
      <c r="T11" s="44">
        <v>3</v>
      </c>
      <c r="U11" s="45">
        <f t="shared" si="3"/>
        <v>0</v>
      </c>
      <c r="W11" s="44">
        <v>2</v>
      </c>
      <c r="X11" s="44">
        <v>6</v>
      </c>
      <c r="Y11" s="45">
        <f t="shared" si="4"/>
        <v>0.33333333333333331</v>
      </c>
      <c r="AA11" s="44">
        <v>24</v>
      </c>
      <c r="AB11" s="44">
        <v>46</v>
      </c>
      <c r="AC11" s="45">
        <f t="shared" si="5"/>
        <v>0.52173913043478259</v>
      </c>
      <c r="AE11" s="44">
        <f>'Table3-6'!C11-'Table3-8'!H11</f>
        <v>55.830805600000012</v>
      </c>
      <c r="AF11" s="44">
        <f>'Table3-6'!D11-'Table3-8'!L11</f>
        <v>81.096328</v>
      </c>
      <c r="AG11" s="44">
        <f>'Table3-6'!E11-'Table3-8'!P11</f>
        <v>486.64274260000002</v>
      </c>
      <c r="AI11" s="44">
        <f>('Table3-6'!G11+'Table3-8'!AE11)-'Table3-8'!T11</f>
        <v>109.6775853</v>
      </c>
      <c r="AJ11" s="44">
        <f>('Table3-6'!H11+'Table3-8'!AF11)-'Table3-8'!X11</f>
        <v>172.8107215</v>
      </c>
      <c r="AK11" s="44">
        <f>('Table3-6'!I11+'Table3-8'!AG11)-'Table3-8'!AB11</f>
        <v>947.45096809999995</v>
      </c>
      <c r="AM11" s="44">
        <v>6174.9699760000003</v>
      </c>
      <c r="AN11" s="44">
        <v>6134.0557584000007</v>
      </c>
      <c r="AO11" s="44">
        <v>6114.9295727999997</v>
      </c>
      <c r="AP11" s="44">
        <v>5775.2779595000011</v>
      </c>
      <c r="AR11" s="44">
        <v>2184.1611406000002</v>
      </c>
      <c r="AS11" s="44">
        <v>2160.4544102999998</v>
      </c>
      <c r="AT11" s="44">
        <v>2140.3926931999999</v>
      </c>
      <c r="AU11" s="44">
        <v>1851.5314595</v>
      </c>
      <c r="AW11" s="44">
        <f t="shared" si="6"/>
        <v>8404.1877540000005</v>
      </c>
      <c r="AX11" s="44">
        <f t="shared" si="6"/>
        <v>8428.1329874999992</v>
      </c>
      <c r="AY11" s="44">
        <f t="shared" si="6"/>
        <v>8574.260387100001</v>
      </c>
    </row>
    <row r="12" spans="2:51" x14ac:dyDescent="0.25">
      <c r="B12" t="s">
        <v>23</v>
      </c>
      <c r="D12" s="44">
        <v>239.4514154</v>
      </c>
      <c r="E12" s="44">
        <v>5.7820075000000006</v>
      </c>
      <c r="F12" s="44"/>
      <c r="G12" s="44">
        <v>1</v>
      </c>
      <c r="H12" s="44">
        <v>1</v>
      </c>
      <c r="I12" s="45">
        <f t="shared" si="0"/>
        <v>1</v>
      </c>
      <c r="K12" s="44">
        <v>15</v>
      </c>
      <c r="L12" s="44">
        <v>18</v>
      </c>
      <c r="M12" s="45">
        <f t="shared" si="1"/>
        <v>0.83333333333333337</v>
      </c>
      <c r="O12" s="44">
        <v>68</v>
      </c>
      <c r="P12" s="44">
        <v>377</v>
      </c>
      <c r="Q12" s="45">
        <f t="shared" si="2"/>
        <v>0.18037135278514588</v>
      </c>
      <c r="S12" s="44">
        <v>30</v>
      </c>
      <c r="T12" s="44">
        <v>109</v>
      </c>
      <c r="U12" s="45">
        <f t="shared" si="3"/>
        <v>0.27522935779816515</v>
      </c>
      <c r="W12" s="44">
        <v>43</v>
      </c>
      <c r="X12" s="44">
        <v>186</v>
      </c>
      <c r="Y12" s="45">
        <f t="shared" si="4"/>
        <v>0.23118279569892472</v>
      </c>
      <c r="AA12" s="44">
        <v>136</v>
      </c>
      <c r="AB12" s="44">
        <v>832</v>
      </c>
      <c r="AC12" s="45">
        <f t="shared" si="5"/>
        <v>0.16346153846153846</v>
      </c>
      <c r="AE12" s="44">
        <f>'Table3-6'!C12-'Table3-8'!H12</f>
        <v>29.778697699999999</v>
      </c>
      <c r="AF12" s="44">
        <f>'Table3-6'!D12-'Table3-8'!L12</f>
        <v>148.50129620000001</v>
      </c>
      <c r="AG12" s="44">
        <f>'Table3-6'!E12-'Table3-8'!P12</f>
        <v>563.19177809999996</v>
      </c>
      <c r="AI12" s="44">
        <f>('Table3-6'!G12+'Table3-8'!AE12)-'Table3-8'!T12</f>
        <v>1128.5928986000001</v>
      </c>
      <c r="AJ12" s="44">
        <f>('Table3-6'!H12+'Table3-8'!AF12)-'Table3-8'!X12</f>
        <v>1378.438443</v>
      </c>
      <c r="AK12" s="44">
        <f>('Table3-6'!I12+'Table3-8'!AG12)-'Table3-8'!AB12</f>
        <v>1562.0943652999999</v>
      </c>
      <c r="AM12" s="44">
        <v>2537.2840316000002</v>
      </c>
      <c r="AN12" s="44">
        <v>2514.0110086999998</v>
      </c>
      <c r="AO12" s="44">
        <v>2413.6452878</v>
      </c>
      <c r="AP12" s="44">
        <v>1709.7423441999999</v>
      </c>
      <c r="AR12" s="44">
        <v>1254.5191709999999</v>
      </c>
      <c r="AS12" s="44">
        <v>907.64496989999998</v>
      </c>
      <c r="AT12" s="44">
        <v>754.6187913</v>
      </c>
      <c r="AU12" s="44">
        <v>431.99527999999998</v>
      </c>
      <c r="AW12" s="44">
        <f t="shared" si="6"/>
        <v>4550.2488771999997</v>
      </c>
      <c r="AX12" s="44">
        <f t="shared" si="6"/>
        <v>4546.7025221000004</v>
      </c>
      <c r="AY12" s="44">
        <f t="shared" si="6"/>
        <v>3703.8319895</v>
      </c>
    </row>
    <row r="13" spans="2:51" x14ac:dyDescent="0.25">
      <c r="B13" t="s">
        <v>24</v>
      </c>
      <c r="D13" s="44">
        <v>381.45848539999997</v>
      </c>
      <c r="E13" s="44">
        <v>8.8076156999999995</v>
      </c>
      <c r="F13" s="44"/>
      <c r="G13" s="44">
        <v>25</v>
      </c>
      <c r="H13" s="44">
        <v>61</v>
      </c>
      <c r="I13" s="45">
        <f t="shared" si="0"/>
        <v>0.4098360655737705</v>
      </c>
      <c r="K13" s="44">
        <v>96</v>
      </c>
      <c r="L13" s="44">
        <v>273</v>
      </c>
      <c r="M13" s="45">
        <f t="shared" si="1"/>
        <v>0.35164835164835168</v>
      </c>
      <c r="O13" s="44">
        <v>74</v>
      </c>
      <c r="P13" s="44">
        <v>640</v>
      </c>
      <c r="Q13" s="45">
        <f t="shared" si="2"/>
        <v>0.11562500000000001</v>
      </c>
      <c r="S13" s="44">
        <v>56</v>
      </c>
      <c r="T13" s="44">
        <v>74</v>
      </c>
      <c r="U13" s="45">
        <f t="shared" si="3"/>
        <v>0.7567567567567568</v>
      </c>
      <c r="W13" s="44">
        <v>258</v>
      </c>
      <c r="X13" s="44">
        <v>388</v>
      </c>
      <c r="Y13" s="45">
        <f t="shared" si="4"/>
        <v>0.66494845360824739</v>
      </c>
      <c r="AA13" s="44">
        <v>97</v>
      </c>
      <c r="AB13" s="44">
        <v>1016</v>
      </c>
      <c r="AC13" s="45">
        <f t="shared" si="5"/>
        <v>9.5472440944881887E-2</v>
      </c>
      <c r="AE13" s="44">
        <f>'Table3-6'!C13-'Table3-8'!H13</f>
        <v>412.42511470000011</v>
      </c>
      <c r="AF13" s="44">
        <f>'Table3-6'!D13-'Table3-8'!L13</f>
        <v>559.54879040000003</v>
      </c>
      <c r="AG13" s="44">
        <f>'Table3-6'!E13-'Table3-8'!P13</f>
        <v>884.96414770000001</v>
      </c>
      <c r="AI13" s="44">
        <f>('Table3-6'!G13+'Table3-8'!AE13)-'Table3-8'!T13</f>
        <v>1543.7439578000003</v>
      </c>
      <c r="AJ13" s="44">
        <f>('Table3-6'!H13+'Table3-8'!AF13)-'Table3-8'!X13</f>
        <v>1717.3667249</v>
      </c>
      <c r="AK13" s="44">
        <f>('Table3-6'!I13+'Table3-8'!AG13)-'Table3-8'!AB13</f>
        <v>2046.4416083000001</v>
      </c>
      <c r="AM13" s="44">
        <v>2852.5263034</v>
      </c>
      <c r="AN13" s="44">
        <v>2546.5846264000002</v>
      </c>
      <c r="AO13" s="44">
        <v>2391.7325079000002</v>
      </c>
      <c r="AP13" s="44">
        <v>2154.4416664999999</v>
      </c>
      <c r="AR13" s="44">
        <v>1187.1651228000001</v>
      </c>
      <c r="AS13" s="44">
        <v>973.36083389999999</v>
      </c>
      <c r="AT13" s="44">
        <v>894.65813960000003</v>
      </c>
      <c r="AU13" s="44">
        <v>831.58870530000002</v>
      </c>
      <c r="AW13" s="44">
        <f t="shared" si="6"/>
        <v>5063.6894181000007</v>
      </c>
      <c r="AX13" s="44">
        <f t="shared" si="6"/>
        <v>5003.7573724000003</v>
      </c>
      <c r="AY13" s="44">
        <f t="shared" si="6"/>
        <v>5032.4719801000001</v>
      </c>
    </row>
    <row r="14" spans="2:51" x14ac:dyDescent="0.25">
      <c r="D14" s="44"/>
      <c r="E14" s="44"/>
      <c r="F14" s="44"/>
      <c r="G14" s="44"/>
      <c r="H14" s="44"/>
      <c r="I14" s="45"/>
      <c r="K14" s="44"/>
      <c r="L14" s="44"/>
      <c r="M14" s="45"/>
      <c r="O14" s="44"/>
      <c r="P14" s="44"/>
      <c r="Q14" s="45"/>
      <c r="S14" s="44"/>
      <c r="T14" s="44"/>
      <c r="U14" s="45"/>
      <c r="W14" s="44"/>
      <c r="X14" s="44"/>
      <c r="Y14" s="45"/>
      <c r="AA14" s="44"/>
      <c r="AB14" s="44"/>
      <c r="AC14" s="45"/>
      <c r="AE14" s="44"/>
      <c r="AF14" s="44"/>
      <c r="AG14" s="44"/>
      <c r="AI14" s="44"/>
      <c r="AJ14" s="44"/>
      <c r="AK14" s="44"/>
      <c r="AM14" s="44"/>
      <c r="AN14" s="44"/>
      <c r="AO14" s="44"/>
      <c r="AP14" s="44"/>
      <c r="AR14" s="44"/>
      <c r="AS14" s="44"/>
      <c r="AT14" s="44"/>
      <c r="AU14" s="44"/>
      <c r="AW14" s="44"/>
      <c r="AX14" s="44"/>
      <c r="AY14" s="44"/>
    </row>
    <row r="15" spans="2:51" x14ac:dyDescent="0.25">
      <c r="D15" s="44"/>
      <c r="E15" s="44"/>
      <c r="F15" s="44"/>
      <c r="G15" s="44"/>
      <c r="H15" s="44"/>
      <c r="I15" s="45"/>
      <c r="K15" s="44"/>
      <c r="L15" s="44"/>
      <c r="M15" s="45"/>
      <c r="O15" s="44"/>
      <c r="P15" s="44"/>
      <c r="Q15" s="45"/>
      <c r="S15" s="44"/>
      <c r="T15" s="44"/>
      <c r="U15" s="45"/>
      <c r="W15" s="44"/>
      <c r="X15" s="44"/>
      <c r="Y15" s="45"/>
      <c r="AA15" s="44"/>
      <c r="AB15" s="44"/>
      <c r="AC15" s="45"/>
      <c r="AE15" s="44"/>
      <c r="AF15" s="44"/>
      <c r="AG15" s="44"/>
      <c r="AI15" s="44"/>
      <c r="AJ15" s="44"/>
      <c r="AK15" s="44"/>
      <c r="AM15" s="44"/>
      <c r="AN15" s="44"/>
      <c r="AO15" s="44"/>
      <c r="AP15" s="44"/>
      <c r="AR15" s="44"/>
      <c r="AS15" s="44"/>
      <c r="AT15" s="44"/>
      <c r="AU15" s="44"/>
      <c r="AW15" s="44"/>
      <c r="AX15" s="44"/>
      <c r="AY15" s="44"/>
    </row>
    <row r="16" spans="2:51" x14ac:dyDescent="0.25">
      <c r="D16" s="44"/>
      <c r="E16" s="44"/>
      <c r="F16" s="44"/>
      <c r="G16" s="44"/>
      <c r="H16" s="44"/>
      <c r="I16" s="45"/>
      <c r="K16" s="44"/>
      <c r="L16" s="44"/>
      <c r="M16" s="45"/>
      <c r="O16" s="44"/>
      <c r="P16" s="44"/>
      <c r="Q16" s="45"/>
      <c r="S16" s="44"/>
      <c r="T16" s="44"/>
      <c r="U16" s="45"/>
      <c r="W16" s="44"/>
      <c r="X16" s="44"/>
      <c r="Y16" s="45"/>
      <c r="AA16" s="44"/>
      <c r="AB16" s="44"/>
      <c r="AC16" s="45"/>
      <c r="AE16" s="44"/>
      <c r="AF16" s="44"/>
      <c r="AG16" s="44"/>
      <c r="AI16" s="44"/>
      <c r="AJ16" s="44"/>
      <c r="AK16" s="44"/>
      <c r="AM16" s="44"/>
      <c r="AN16" s="44"/>
      <c r="AO16" s="44"/>
      <c r="AP16" s="44"/>
      <c r="AR16" s="44"/>
      <c r="AS16" s="44"/>
      <c r="AT16" s="44"/>
      <c r="AU16" s="44"/>
      <c r="AW16" s="44"/>
      <c r="AX16" s="44"/>
      <c r="AY16" s="44"/>
    </row>
    <row r="17" spans="2:51" x14ac:dyDescent="0.25">
      <c r="D17" s="44"/>
      <c r="E17" s="44"/>
      <c r="F17" s="44"/>
      <c r="G17" s="44"/>
      <c r="H17" s="44"/>
      <c r="I17" s="45"/>
      <c r="K17" s="44"/>
      <c r="L17" s="44"/>
      <c r="M17" s="45"/>
      <c r="O17" s="44"/>
      <c r="P17" s="44"/>
      <c r="Q17" s="45"/>
      <c r="S17" s="44"/>
      <c r="T17" s="44"/>
      <c r="U17" s="45"/>
      <c r="W17" s="44"/>
      <c r="X17" s="44"/>
      <c r="Y17" s="45"/>
      <c r="AA17" s="44"/>
      <c r="AB17" s="44"/>
      <c r="AC17" s="45"/>
      <c r="AE17" s="44"/>
      <c r="AF17" s="44"/>
      <c r="AG17" s="44"/>
      <c r="AI17" s="44"/>
      <c r="AJ17" s="44"/>
      <c r="AK17" s="44"/>
      <c r="AM17" s="44"/>
      <c r="AN17" s="44"/>
      <c r="AO17" s="44"/>
      <c r="AP17" s="44"/>
      <c r="AR17" s="44"/>
      <c r="AS17" s="44"/>
      <c r="AT17" s="44"/>
      <c r="AU17" s="44"/>
      <c r="AW17" s="44"/>
      <c r="AX17" s="44"/>
      <c r="AY17" s="44"/>
    </row>
    <row r="18" spans="2:51" x14ac:dyDescent="0.25">
      <c r="D18" s="44"/>
      <c r="E18" s="44"/>
      <c r="F18" s="44"/>
      <c r="G18" s="44"/>
      <c r="H18" s="44"/>
      <c r="I18" s="45"/>
      <c r="K18" s="44"/>
      <c r="L18" s="44"/>
      <c r="M18" s="45"/>
      <c r="O18" s="44"/>
      <c r="P18" s="44"/>
      <c r="Q18" s="45"/>
      <c r="S18" s="44"/>
      <c r="T18" s="44"/>
      <c r="U18" s="45"/>
      <c r="W18" s="44"/>
      <c r="X18" s="44"/>
      <c r="Y18" s="45"/>
      <c r="AA18" s="44"/>
      <c r="AB18" s="44"/>
      <c r="AC18" s="45"/>
      <c r="AE18" s="44"/>
      <c r="AF18" s="44"/>
      <c r="AG18" s="44"/>
      <c r="AI18" s="44"/>
      <c r="AJ18" s="44"/>
      <c r="AK18" s="44"/>
      <c r="AM18" s="44"/>
      <c r="AN18" s="44"/>
      <c r="AO18" s="44"/>
      <c r="AP18" s="44"/>
      <c r="AR18" s="44"/>
      <c r="AS18" s="44"/>
      <c r="AT18" s="44"/>
      <c r="AU18" s="44"/>
      <c r="AW18" s="44"/>
      <c r="AX18" s="44"/>
      <c r="AY18" s="44"/>
    </row>
    <row r="19" spans="2:51" x14ac:dyDescent="0.25">
      <c r="D19" s="44"/>
      <c r="E19" s="44"/>
      <c r="F19" s="44"/>
      <c r="G19" s="44"/>
      <c r="H19" s="44"/>
      <c r="I19" s="45"/>
      <c r="K19" s="44"/>
      <c r="L19" s="44"/>
      <c r="M19" s="45"/>
      <c r="O19" s="44"/>
      <c r="P19" s="44"/>
      <c r="Q19" s="45"/>
      <c r="S19" s="44"/>
      <c r="T19" s="44"/>
      <c r="U19" s="45"/>
      <c r="W19" s="44"/>
      <c r="X19" s="44"/>
      <c r="Y19" s="45"/>
      <c r="AA19" s="44"/>
      <c r="AB19" s="44"/>
      <c r="AC19" s="45"/>
      <c r="AE19" s="44"/>
      <c r="AF19" s="44"/>
      <c r="AG19" s="44"/>
      <c r="AI19" s="44"/>
      <c r="AJ19" s="44"/>
      <c r="AK19" s="44"/>
      <c r="AM19" s="44"/>
      <c r="AN19" s="44"/>
      <c r="AO19" s="44"/>
      <c r="AP19" s="44"/>
      <c r="AR19" s="44"/>
      <c r="AS19" s="44"/>
      <c r="AT19" s="44"/>
      <c r="AU19" s="44"/>
      <c r="AW19" s="44"/>
      <c r="AX19" s="44"/>
      <c r="AY19" s="44"/>
    </row>
    <row r="20" spans="2:51" x14ac:dyDescent="0.25">
      <c r="D20" s="44"/>
      <c r="E20" s="44"/>
      <c r="F20" s="44"/>
      <c r="G20" s="44"/>
      <c r="H20" s="44"/>
      <c r="I20" s="45"/>
      <c r="K20" s="44"/>
      <c r="L20" s="44"/>
      <c r="M20" s="45"/>
      <c r="O20" s="44"/>
      <c r="P20" s="44"/>
      <c r="Q20" s="45"/>
      <c r="S20" s="44"/>
      <c r="T20" s="44"/>
      <c r="U20" s="45"/>
      <c r="W20" s="44"/>
      <c r="X20" s="44"/>
      <c r="Y20" s="45"/>
      <c r="AA20" s="44"/>
      <c r="AB20" s="44"/>
      <c r="AC20" s="45"/>
      <c r="AE20" s="44"/>
      <c r="AF20" s="44"/>
      <c r="AG20" s="44"/>
      <c r="AI20" s="44"/>
      <c r="AJ20" s="44"/>
      <c r="AK20" s="44"/>
      <c r="AM20" s="44"/>
      <c r="AN20" s="44"/>
      <c r="AO20" s="44"/>
      <c r="AP20" s="44"/>
      <c r="AR20" s="44"/>
      <c r="AS20" s="44"/>
      <c r="AT20" s="44"/>
      <c r="AU20" s="44"/>
      <c r="AW20" s="44"/>
      <c r="AX20" s="44"/>
      <c r="AY20" s="44"/>
    </row>
    <row r="21" spans="2:51" x14ac:dyDescent="0.25">
      <c r="D21" s="44"/>
      <c r="E21" s="44"/>
      <c r="F21" s="44"/>
      <c r="G21" s="44"/>
      <c r="H21" s="44"/>
      <c r="I21" s="45"/>
      <c r="K21" s="44"/>
      <c r="L21" s="44"/>
      <c r="M21" s="45"/>
      <c r="O21" s="44"/>
      <c r="P21" s="44"/>
      <c r="Q21" s="45"/>
      <c r="S21" s="44"/>
      <c r="T21" s="44"/>
      <c r="U21" s="45"/>
      <c r="W21" s="44"/>
      <c r="X21" s="44"/>
      <c r="Y21" s="45"/>
      <c r="AA21" s="44"/>
      <c r="AB21" s="44"/>
      <c r="AC21" s="45"/>
      <c r="AE21" s="44"/>
      <c r="AF21" s="44"/>
      <c r="AG21" s="44"/>
      <c r="AI21" s="44"/>
      <c r="AJ21" s="44"/>
      <c r="AK21" s="44"/>
      <c r="AM21" s="44"/>
      <c r="AN21" s="44"/>
      <c r="AO21" s="44"/>
      <c r="AP21" s="44"/>
      <c r="AR21" s="44"/>
      <c r="AS21" s="44"/>
      <c r="AT21" s="44"/>
      <c r="AU21" s="44"/>
      <c r="AW21" s="44"/>
      <c r="AX21" s="44"/>
      <c r="AY21" s="44"/>
    </row>
    <row r="22" spans="2:51" x14ac:dyDescent="0.25">
      <c r="D22" s="44"/>
      <c r="E22" s="44"/>
      <c r="F22" s="44"/>
      <c r="G22" s="44"/>
      <c r="H22" s="44"/>
      <c r="I22" s="45"/>
      <c r="K22" s="44"/>
      <c r="L22" s="44"/>
      <c r="M22" s="45"/>
      <c r="O22" s="44"/>
      <c r="P22" s="44"/>
      <c r="Q22" s="45"/>
      <c r="S22" s="44"/>
      <c r="T22" s="44"/>
      <c r="U22" s="45"/>
      <c r="W22" s="44"/>
      <c r="X22" s="44"/>
      <c r="Y22" s="45"/>
      <c r="AA22" s="44"/>
      <c r="AB22" s="44"/>
      <c r="AC22" s="45"/>
      <c r="AE22" s="44"/>
      <c r="AF22" s="44"/>
      <c r="AG22" s="44"/>
      <c r="AI22" s="44"/>
      <c r="AJ22" s="44"/>
      <c r="AK22" s="44"/>
      <c r="AM22" s="44"/>
      <c r="AN22" s="44"/>
      <c r="AO22" s="44"/>
      <c r="AP22" s="44"/>
      <c r="AR22" s="44"/>
      <c r="AS22" s="44"/>
      <c r="AT22" s="44"/>
      <c r="AU22" s="44"/>
      <c r="AW22" s="44"/>
      <c r="AX22" s="44"/>
      <c r="AY22" s="44"/>
    </row>
    <row r="23" spans="2:51" x14ac:dyDescent="0.25">
      <c r="D23" s="44"/>
      <c r="E23" s="44"/>
      <c r="F23" s="44"/>
      <c r="G23" s="44"/>
      <c r="H23" s="44"/>
      <c r="I23" s="45"/>
      <c r="K23" s="44"/>
      <c r="L23" s="44"/>
      <c r="M23" s="45"/>
      <c r="O23" s="44"/>
      <c r="P23" s="44"/>
      <c r="Q23" s="45"/>
      <c r="S23" s="44"/>
      <c r="T23" s="44"/>
      <c r="U23" s="45"/>
      <c r="W23" s="44"/>
      <c r="X23" s="44"/>
      <c r="Y23" s="45"/>
      <c r="AA23" s="44"/>
      <c r="AB23" s="44"/>
      <c r="AC23" s="45"/>
      <c r="AE23" s="44"/>
      <c r="AF23" s="44"/>
      <c r="AG23" s="44"/>
      <c r="AI23" s="44"/>
      <c r="AJ23" s="44"/>
      <c r="AK23" s="44"/>
      <c r="AM23" s="44"/>
      <c r="AN23" s="44"/>
      <c r="AO23" s="44"/>
      <c r="AP23" s="44"/>
      <c r="AR23" s="44"/>
      <c r="AS23" s="44"/>
      <c r="AT23" s="44"/>
      <c r="AU23" s="44"/>
      <c r="AW23" s="44"/>
      <c r="AX23" s="44"/>
      <c r="AY23" s="44"/>
    </row>
    <row r="24" spans="2:51" x14ac:dyDescent="0.25">
      <c r="D24" s="44"/>
      <c r="E24" s="44"/>
      <c r="F24" s="44"/>
      <c r="G24" s="44"/>
      <c r="H24" s="44"/>
      <c r="I24" s="45"/>
      <c r="K24" s="44"/>
      <c r="L24" s="44"/>
      <c r="M24" s="45"/>
      <c r="O24" s="44"/>
      <c r="P24" s="44"/>
      <c r="Q24" s="45"/>
      <c r="S24" s="44"/>
      <c r="T24" s="44"/>
      <c r="U24" s="45"/>
      <c r="W24" s="44"/>
      <c r="X24" s="44"/>
      <c r="Y24" s="45"/>
      <c r="AA24" s="44"/>
      <c r="AB24" s="44"/>
      <c r="AC24" s="45"/>
      <c r="AE24" s="44"/>
      <c r="AF24" s="44"/>
      <c r="AG24" s="44"/>
      <c r="AI24" s="44"/>
      <c r="AJ24" s="44"/>
      <c r="AK24" s="44"/>
      <c r="AM24" s="44"/>
      <c r="AN24" s="44"/>
      <c r="AO24" s="44"/>
      <c r="AP24" s="44"/>
      <c r="AR24" s="44"/>
      <c r="AS24" s="44"/>
      <c r="AT24" s="44"/>
      <c r="AU24" s="44"/>
      <c r="AW24" s="44"/>
      <c r="AX24" s="44"/>
      <c r="AY24" s="44"/>
    </row>
    <row r="25" spans="2:51" ht="15.75" customHeight="1" thickBot="1" x14ac:dyDescent="0.3">
      <c r="B25" s="34"/>
      <c r="C25" s="34"/>
      <c r="D25" s="57"/>
      <c r="E25" s="57"/>
      <c r="G25" s="57"/>
      <c r="H25" s="57"/>
      <c r="I25" s="45"/>
      <c r="K25" s="57"/>
      <c r="L25" s="57"/>
      <c r="M25" s="45"/>
      <c r="O25" s="57"/>
      <c r="P25" s="57"/>
      <c r="Q25" s="45"/>
      <c r="S25" s="57"/>
      <c r="T25" s="57"/>
      <c r="U25" s="45"/>
      <c r="W25" s="57"/>
      <c r="X25" s="57"/>
      <c r="Y25" s="45"/>
      <c r="AA25" s="57"/>
      <c r="AB25" s="57"/>
      <c r="AC25" s="45"/>
      <c r="AE25" s="57"/>
      <c r="AF25" s="57"/>
      <c r="AG25" s="57"/>
      <c r="AI25" s="57"/>
      <c r="AJ25" s="57"/>
      <c r="AK25" s="57"/>
      <c r="AM25" s="44"/>
      <c r="AN25" s="44"/>
      <c r="AO25" s="44"/>
      <c r="AP25" s="44"/>
      <c r="AR25" s="44"/>
      <c r="AS25" s="44"/>
      <c r="AT25" s="44"/>
      <c r="AU25" s="44"/>
    </row>
    <row r="26" spans="2:51" ht="15.75" customHeight="1" thickBot="1" x14ac:dyDescent="0.3">
      <c r="B26" s="71" t="s">
        <v>25</v>
      </c>
      <c r="C26" s="71">
        <f>SUM(C7:C25)</f>
        <v>0</v>
      </c>
      <c r="D26" s="71">
        <f>SUM(D7:D25)</f>
        <v>1407.1671173</v>
      </c>
      <c r="E26" s="71">
        <f>SUM(E7:E25)</f>
        <v>38.374604699999999</v>
      </c>
      <c r="G26" s="63">
        <f>SUM(G7:G25)</f>
        <v>64</v>
      </c>
      <c r="H26" s="63">
        <f>SUM(H7:H25)</f>
        <v>182</v>
      </c>
      <c r="I26" s="64">
        <f>AVERAGE(I7:I25)</f>
        <v>0.44512510785159626</v>
      </c>
      <c r="K26" s="63">
        <f>SUM(K7:K25)</f>
        <v>254</v>
      </c>
      <c r="L26" s="63">
        <f>SUM(L7:L25)</f>
        <v>792</v>
      </c>
      <c r="M26" s="64">
        <f>AVERAGE(M7:M25)</f>
        <v>0.4051345735044462</v>
      </c>
      <c r="O26" s="63">
        <f>SUM(O7:O25)</f>
        <v>291</v>
      </c>
      <c r="P26" s="63">
        <f>SUM(P7:P25)</f>
        <v>3233</v>
      </c>
      <c r="Q26" s="64">
        <f>AVERAGE(Q7:Q25)</f>
        <v>0.16218667239431464</v>
      </c>
      <c r="S26" s="63">
        <f>SUM(S7:S25)</f>
        <v>249</v>
      </c>
      <c r="T26" s="63">
        <f>SUM(T7:T25)</f>
        <v>826</v>
      </c>
      <c r="U26" s="64">
        <f>AVERAGE(U7:U25)</f>
        <v>0.3263929610727298</v>
      </c>
      <c r="W26" s="63">
        <f>SUM(W7:W25)</f>
        <v>505</v>
      </c>
      <c r="X26" s="63">
        <f>SUM(X7:X25)</f>
        <v>1652</v>
      </c>
      <c r="Y26" s="64">
        <f>AVERAGE(Y7:Y25)</f>
        <v>0.38340642221132798</v>
      </c>
      <c r="AA26" s="63">
        <f>SUM(AA7:AA25)</f>
        <v>404</v>
      </c>
      <c r="AB26" s="63">
        <f>SUM(AB7:AB25)</f>
        <v>4738</v>
      </c>
      <c r="AC26" s="64">
        <f>AVERAGE(AC7:AC25)</f>
        <v>0.15133838079996548</v>
      </c>
      <c r="AE26" s="63">
        <f>SUM(AE7:AE25)</f>
        <v>1644.1143446999999</v>
      </c>
      <c r="AF26" s="63">
        <f>SUM(AF7:AF25)</f>
        <v>2485.0648554000004</v>
      </c>
      <c r="AG26" s="63">
        <f>SUM(AG7:AG25)</f>
        <v>3515.6250316999999</v>
      </c>
      <c r="AI26" s="63">
        <f>SUM(AI7:AI25)</f>
        <v>5758.6615942000008</v>
      </c>
      <c r="AJ26" s="63">
        <f>SUM(AJ7:AJ25)</f>
        <v>7050.7779086</v>
      </c>
      <c r="AK26" s="63">
        <f>SUM(AK7:AK25)</f>
        <v>7977.6838110000008</v>
      </c>
      <c r="AM26" s="63">
        <f>SUM(AM7:AM25)</f>
        <v>13796.599769800001</v>
      </c>
      <c r="AN26" s="63">
        <f>SUM(AN7:AN25)</f>
        <v>12814.554088200002</v>
      </c>
      <c r="AO26" s="63">
        <f>SUM(AO7:AO25)</f>
        <v>12159.913111899999</v>
      </c>
      <c r="AP26" s="63">
        <f>SUM(AP7:AP25)</f>
        <v>10267.727478200002</v>
      </c>
      <c r="AR26" s="63">
        <f>SUM(AR7:AR25)</f>
        <v>5844.7142068000003</v>
      </c>
      <c r="AS26" s="63">
        <f>SUM(AS7:AS25)</f>
        <v>4645.5129769999994</v>
      </c>
      <c r="AT26" s="63">
        <f>SUM(AT7:AT25)</f>
        <v>4219.5274405</v>
      </c>
      <c r="AU26" s="63">
        <f>SUM(AU7:AU25)</f>
        <v>3249.0333410000003</v>
      </c>
      <c r="AW26" s="63">
        <f>SUM(AW7:AW25)</f>
        <v>23218.728659400003</v>
      </c>
      <c r="AX26" s="63">
        <f>SUM(AX7:AX25)</f>
        <v>23430.218461</v>
      </c>
      <c r="AY26" s="63">
        <f>SUM(AY7:AY25)</f>
        <v>21494.4446302</v>
      </c>
    </row>
    <row r="27" spans="2:51" x14ac:dyDescent="0.25">
      <c r="D27" s="44"/>
      <c r="E27" s="44"/>
      <c r="F27" s="44"/>
      <c r="G27" s="44"/>
      <c r="H27" s="44"/>
      <c r="I27" s="45" t="str">
        <f>IFERROR(G27/H27, "")</f>
        <v/>
      </c>
      <c r="K27" s="44"/>
      <c r="L27" s="44"/>
      <c r="M27" s="45" t="str">
        <f>IFERROR(K27/L27, "")</f>
        <v/>
      </c>
      <c r="O27" s="44"/>
      <c r="P27" s="44"/>
      <c r="Q27" s="45" t="str">
        <f>IFERROR(O27/P27, "")</f>
        <v/>
      </c>
      <c r="S27" s="44"/>
      <c r="T27" s="44"/>
      <c r="U27" s="45" t="str">
        <f>IFERROR(S27/T27, "")</f>
        <v/>
      </c>
      <c r="W27" s="44"/>
      <c r="X27" s="44"/>
      <c r="Y27" s="45" t="str">
        <f>IFERROR(W27/X27, "")</f>
        <v/>
      </c>
      <c r="AA27" s="44"/>
      <c r="AB27" s="44"/>
      <c r="AC27" s="45" t="str">
        <f>IFERROR(AA27/AB27, "")</f>
        <v/>
      </c>
      <c r="AE27" s="130">
        <f>AE26/(AE26+AN26)</f>
        <v>0.11371132496260147</v>
      </c>
      <c r="AF27" s="130">
        <f>AF26/(AF26+AO26)</f>
        <v>0.1696871692773298</v>
      </c>
      <c r="AG27" s="130">
        <f>AG26/(AG26+AP26)</f>
        <v>0.25506312990071717</v>
      </c>
      <c r="AI27" s="130">
        <f>AI26/(AI26+AS26)</f>
        <v>0.55349528737634457</v>
      </c>
      <c r="AJ27" s="130">
        <f>AJ26/(AJ26+AT26)</f>
        <v>0.62560664420357048</v>
      </c>
      <c r="AK27" s="130">
        <f>AK26/(AK26+AU26)</f>
        <v>0.71059809408120733</v>
      </c>
    </row>
    <row r="28" spans="2:51" x14ac:dyDescent="0.25">
      <c r="H28" s="44">
        <f>H26+T26</f>
        <v>1008</v>
      </c>
      <c r="L28" s="44">
        <f>L26+X26</f>
        <v>2444</v>
      </c>
      <c r="P28" s="44">
        <f>P26+AB26</f>
        <v>7971</v>
      </c>
      <c r="AE28" s="44">
        <f>ROUND(AE26+AN26,-1)</f>
        <v>14460</v>
      </c>
      <c r="AF28" s="44">
        <f>ROUND(AF26+AO26,-1)</f>
        <v>14640</v>
      </c>
      <c r="AG28" s="44">
        <f>ROUND(AG26+AP26,-1)</f>
        <v>13780</v>
      </c>
      <c r="AI28" s="44">
        <f>ROUND(AI26+AS26,-1)</f>
        <v>10400</v>
      </c>
      <c r="AJ28" s="44">
        <f>ROUND(AJ26+AT26,-1)</f>
        <v>11270</v>
      </c>
      <c r="AK28" s="44">
        <f>ROUND(AK26+AU26,-1)</f>
        <v>11230</v>
      </c>
    </row>
  </sheetData>
  <mergeCells count="16">
    <mergeCell ref="AW3:AY4"/>
    <mergeCell ref="AR4:AU4"/>
    <mergeCell ref="AM4:AP4"/>
    <mergeCell ref="B5:B6"/>
    <mergeCell ref="C5:C6"/>
    <mergeCell ref="G4:Q4"/>
    <mergeCell ref="K5:M5"/>
    <mergeCell ref="O5:Q5"/>
    <mergeCell ref="D5:E5"/>
    <mergeCell ref="G5:I5"/>
    <mergeCell ref="AE4:AG4"/>
    <mergeCell ref="AI4:AK4"/>
    <mergeCell ref="S4:AC4"/>
    <mergeCell ref="S5:U5"/>
    <mergeCell ref="W5:Y5"/>
    <mergeCell ref="AA5:AC5"/>
  </mergeCell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vt:i4>
      </vt:variant>
    </vt:vector>
  </HeadingPairs>
  <TitlesOfParts>
    <vt:vector size="22" baseType="lpstr">
      <vt:lpstr>Note</vt:lpstr>
      <vt:lpstr>Table3-1</vt:lpstr>
      <vt:lpstr>Table3-2</vt:lpstr>
      <vt:lpstr>Table3-3</vt:lpstr>
      <vt:lpstr>Table3-4</vt:lpstr>
      <vt:lpstr>Table3-5</vt:lpstr>
      <vt:lpstr>Table3-6</vt:lpstr>
      <vt:lpstr>Table3-7</vt:lpstr>
      <vt:lpstr>Table3-8</vt:lpstr>
      <vt:lpstr>Res_Occupancy</vt:lpstr>
      <vt:lpstr>Bldg_Damage</vt:lpstr>
      <vt:lpstr>Bldg_types_A</vt:lpstr>
      <vt:lpstr>Bldg_types_B</vt:lpstr>
      <vt:lpstr>BuildingDamage</vt:lpstr>
      <vt:lpstr>Dmg by Pct</vt:lpstr>
      <vt:lpstr>BuildValues</vt:lpstr>
      <vt:lpstr>Content Loss</vt:lpstr>
      <vt:lpstr>Bld Dmg Occ</vt:lpstr>
      <vt:lpstr>Economy</vt:lpstr>
      <vt:lpstr>Adjustments</vt:lpstr>
      <vt:lpstr>'Table3-6'!_Ref13051046</vt:lpstr>
      <vt:lpstr>'Table3-2'!_Ref35955967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ALLAN Jonathan * DGMI</cp:lastModifiedBy>
  <dcterms:created xsi:type="dcterms:W3CDTF">2015-06-05T18:17:20Z</dcterms:created>
  <dcterms:modified xsi:type="dcterms:W3CDTF">2024-09-01T17:04:24Z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09b73270-2993-4076-be47-9c78f42a1e84_Enabled">
    <vt:lpwstr>true</vt:lpwstr>
  </property>
  <property fmtid="{D5CDD505-2E9C-101B-9397-08002B2CF9AE}" pid="3" name="MSIP_Label_09b73270-2993-4076-be47-9c78f42a1e84_SetDate">
    <vt:lpwstr>2024-07-19T17:21:15Z</vt:lpwstr>
  </property>
  <property fmtid="{D5CDD505-2E9C-101B-9397-08002B2CF9AE}" pid="4" name="MSIP_Label_09b73270-2993-4076-be47-9c78f42a1e84_Method">
    <vt:lpwstr>Standard</vt:lpwstr>
  </property>
  <property fmtid="{D5CDD505-2E9C-101B-9397-08002B2CF9AE}" pid="5" name="MSIP_Label_09b73270-2993-4076-be47-9c78f42a1e84_Name">
    <vt:lpwstr>Level 1 - Published (Items)</vt:lpwstr>
  </property>
  <property fmtid="{D5CDD505-2E9C-101B-9397-08002B2CF9AE}" pid="6" name="MSIP_Label_09b73270-2993-4076-be47-9c78f42a1e84_SiteId">
    <vt:lpwstr>aa3f6932-fa7c-47b4-a0ce-a598cad161cf</vt:lpwstr>
  </property>
  <property fmtid="{D5CDD505-2E9C-101B-9397-08002B2CF9AE}" pid="7" name="MSIP_Label_09b73270-2993-4076-be47-9c78f42a1e84_ActionId">
    <vt:lpwstr>5128f514-767f-420a-9098-1590d99252e2</vt:lpwstr>
  </property>
  <property fmtid="{D5CDD505-2E9C-101B-9397-08002B2CF9AE}" pid="8" name="MSIP_Label_09b73270-2993-4076-be47-9c78f42a1e84_ContentBits">
    <vt:lpwstr>0</vt:lpwstr>
  </property>
</Properties>
</file>