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D:\TSUNAMIdata\Hazus\FY22_NOAA_task4\Report\Tables\Douglas\"/>
    </mc:Choice>
  </mc:AlternateContent>
  <xr:revisionPtr revIDLastSave="0" documentId="13_ncr:1_{1A3EC79D-811E-4E64-B59B-9E6CC7B14D24}" xr6:coauthVersionLast="47" xr6:coauthVersionMax="47" xr10:uidLastSave="{00000000-0000-0000-0000-000000000000}"/>
  <bookViews>
    <workbookView xWindow="38280" yWindow="-120" windowWidth="38640" windowHeight="21240" tabRatio="837" firstSheet="2" activeTab="16" xr2:uid="{00000000-000D-0000-FFFF-FFFF00000000}"/>
  </bookViews>
  <sheets>
    <sheet name="Note" sheetId="1" r:id="rId1"/>
    <sheet name="Table3-1" sheetId="2" r:id="rId2"/>
    <sheet name="Table3-2" sheetId="3" r:id="rId3"/>
    <sheet name="Table3-3" sheetId="4" r:id="rId4"/>
    <sheet name="Table3-4" sheetId="5" r:id="rId5"/>
    <sheet name="Table3-5" sheetId="6" r:id="rId6"/>
    <sheet name="Table3-6" sheetId="7" r:id="rId7"/>
    <sheet name="Table3-7" sheetId="8" r:id="rId8"/>
    <sheet name="Table3-8" sheetId="9" r:id="rId9"/>
    <sheet name="Res_Occupancy" sheetId="10" r:id="rId10"/>
    <sheet name="Bldg_Damage" sheetId="11" r:id="rId11"/>
    <sheet name="Bldg_types_A" sheetId="12" r:id="rId12"/>
    <sheet name="Bldg_types_B" sheetId="13" r:id="rId13"/>
    <sheet name="BuildingDamage" sheetId="14" r:id="rId14"/>
    <sheet name="Dmg by Pct" sheetId="21" r:id="rId15"/>
    <sheet name="BuildValues" sheetId="16" r:id="rId16"/>
    <sheet name="Content Loss" sheetId="17" r:id="rId17"/>
    <sheet name="Bld Dmg Occ" sheetId="18" r:id="rId18"/>
    <sheet name="Economy" sheetId="19" r:id="rId19"/>
    <sheet name="Adjustments" sheetId="20" r:id="rId20"/>
  </sheets>
  <definedNames>
    <definedName name="_Ref13051046" localSheetId="6">'Table3-6'!$B$1</definedName>
    <definedName name="_Ref35955967" localSheetId="2">'Table3-2'!$B$2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10" i="17" l="1"/>
  <c r="Z10" i="17"/>
  <c r="Y10" i="17"/>
  <c r="AA9" i="17"/>
  <c r="Z9" i="17"/>
  <c r="Y9" i="17"/>
  <c r="AA8" i="17"/>
  <c r="Z8" i="17"/>
  <c r="Y8" i="17"/>
  <c r="AA7" i="17"/>
  <c r="AA27" i="17" s="1"/>
  <c r="Z7" i="17"/>
  <c r="Y7" i="17"/>
  <c r="Y27" i="17" s="1"/>
  <c r="Z27" i="17"/>
  <c r="AX26" i="9"/>
  <c r="AY10" i="9"/>
  <c r="AY26" i="9" s="1"/>
  <c r="AX10" i="9"/>
  <c r="AW10" i="9"/>
  <c r="AW26" i="9" s="1"/>
  <c r="AY9" i="9"/>
  <c r="AX9" i="9"/>
  <c r="AW9" i="9"/>
  <c r="AY8" i="9"/>
  <c r="AX8" i="9"/>
  <c r="AW8" i="9"/>
  <c r="AY7" i="9"/>
  <c r="AX7" i="9"/>
  <c r="AW7" i="9"/>
  <c r="AK27" i="9"/>
  <c r="AJ27" i="9"/>
  <c r="AI27" i="9"/>
  <c r="AG27" i="9"/>
  <c r="AF27" i="9"/>
  <c r="AE27" i="9"/>
  <c r="I28" i="18" l="1"/>
  <c r="H28" i="18"/>
  <c r="G28" i="18"/>
  <c r="F28" i="18"/>
  <c r="E28" i="18"/>
  <c r="D28" i="18"/>
  <c r="C28" i="18" s="1"/>
  <c r="R26" i="21" l="1"/>
  <c r="Q26" i="21"/>
  <c r="P26" i="21"/>
  <c r="N26" i="21"/>
  <c r="M26" i="21"/>
  <c r="L26" i="21"/>
  <c r="J26" i="21"/>
  <c r="I26" i="21"/>
  <c r="H26" i="21"/>
  <c r="F26" i="21"/>
  <c r="E26" i="21"/>
  <c r="D26" i="21"/>
  <c r="C26" i="21"/>
  <c r="V10" i="21"/>
  <c r="U10" i="21"/>
  <c r="T10" i="21"/>
  <c r="V9" i="21"/>
  <c r="U9" i="21"/>
  <c r="T9" i="21"/>
  <c r="V8" i="21"/>
  <c r="U8" i="21"/>
  <c r="T8" i="21"/>
  <c r="V7" i="21"/>
  <c r="V26" i="21" s="1"/>
  <c r="U7" i="21"/>
  <c r="U26" i="21" s="1"/>
  <c r="T7" i="21"/>
  <c r="T26" i="21" s="1"/>
  <c r="Q28" i="12" l="1"/>
  <c r="P28" i="12"/>
  <c r="AF28" i="12" s="1"/>
  <c r="O28" i="12"/>
  <c r="AE28" i="12" s="1"/>
  <c r="N28" i="12"/>
  <c r="AD28" i="12" s="1"/>
  <c r="M28" i="12"/>
  <c r="AC28" i="12" s="1"/>
  <c r="L28" i="12"/>
  <c r="AB28" i="12" s="1"/>
  <c r="K28" i="12"/>
  <c r="AA28" i="12" s="1"/>
  <c r="AG28" i="12" s="1"/>
  <c r="I28" i="12"/>
  <c r="H28" i="12"/>
  <c r="X28" i="12" s="1"/>
  <c r="G28" i="12"/>
  <c r="W28" i="12" s="1"/>
  <c r="F28" i="12"/>
  <c r="V28" i="12" s="1"/>
  <c r="E28" i="12"/>
  <c r="U28" i="12" s="1"/>
  <c r="D28" i="12"/>
  <c r="T28" i="12" s="1"/>
  <c r="C28" i="12"/>
  <c r="S28" i="12" s="1"/>
  <c r="S27" i="11"/>
  <c r="R27" i="11"/>
  <c r="Q27" i="11"/>
  <c r="P27" i="11"/>
  <c r="J27" i="11" s="1"/>
  <c r="I27" i="11" s="1"/>
  <c r="O27" i="11"/>
  <c r="L27" i="11"/>
  <c r="H27" i="11"/>
  <c r="G27" i="11"/>
  <c r="F27" i="11"/>
  <c r="E27" i="11"/>
  <c r="D27" i="11"/>
  <c r="C27" i="11"/>
  <c r="AC27" i="9"/>
  <c r="Y27" i="9"/>
  <c r="U27" i="9"/>
  <c r="Q27" i="9"/>
  <c r="M27" i="9"/>
  <c r="I27" i="9"/>
  <c r="AU26" i="9"/>
  <c r="AT26" i="9"/>
  <c r="AS26" i="9"/>
  <c r="AR26" i="9"/>
  <c r="AP26" i="9"/>
  <c r="AO26" i="9"/>
  <c r="AN26" i="9"/>
  <c r="AM26" i="9"/>
  <c r="AK26" i="9"/>
  <c r="AK28" i="9" s="1"/>
  <c r="AJ26" i="9"/>
  <c r="AJ28" i="9" s="1"/>
  <c r="AI26" i="9"/>
  <c r="AI28" i="9" s="1"/>
  <c r="AG26" i="9"/>
  <c r="AG28" i="9" s="1"/>
  <c r="AF26" i="9"/>
  <c r="AF28" i="9" s="1"/>
  <c r="AE26" i="9"/>
  <c r="AE28" i="9" s="1"/>
  <c r="AC26" i="9"/>
  <c r="AB26" i="9"/>
  <c r="AA26" i="9"/>
  <c r="Y26" i="9"/>
  <c r="X26" i="9"/>
  <c r="W26" i="9"/>
  <c r="U26" i="9"/>
  <c r="T26" i="9"/>
  <c r="S26" i="9"/>
  <c r="Q26" i="9"/>
  <c r="P26" i="9"/>
  <c r="O26" i="9"/>
  <c r="M26" i="9"/>
  <c r="L26" i="9"/>
  <c r="K26" i="9"/>
  <c r="I26" i="9"/>
  <c r="H26" i="9"/>
  <c r="G26" i="9"/>
  <c r="E26" i="9"/>
  <c r="D26" i="9"/>
  <c r="C26" i="9"/>
  <c r="M27" i="8"/>
  <c r="L27" i="8"/>
  <c r="K27" i="8"/>
  <c r="N27" i="8" s="1"/>
  <c r="H27" i="8"/>
  <c r="G27" i="8"/>
  <c r="F27" i="8"/>
  <c r="I27" i="8" s="1"/>
  <c r="D27" i="8"/>
  <c r="C27" i="8"/>
  <c r="Q26" i="7"/>
  <c r="P26" i="7"/>
  <c r="X26" i="7" s="1"/>
  <c r="O26" i="7"/>
  <c r="W26" i="7" s="1"/>
  <c r="M26" i="7"/>
  <c r="U26" i="7" s="1"/>
  <c r="L26" i="7"/>
  <c r="T26" i="7" s="1"/>
  <c r="K26" i="7"/>
  <c r="S26" i="7" s="1"/>
  <c r="I26" i="7"/>
  <c r="Y26" i="7" s="1"/>
  <c r="H26" i="7"/>
  <c r="G26" i="7"/>
  <c r="E26" i="7"/>
  <c r="D26" i="7"/>
  <c r="C26" i="7"/>
  <c r="AF28" i="4"/>
  <c r="Q28" i="4"/>
  <c r="P28" i="4"/>
  <c r="O28" i="4"/>
  <c r="AE28" i="4" s="1"/>
  <c r="N28" i="4"/>
  <c r="AD28" i="4" s="1"/>
  <c r="M28" i="4"/>
  <c r="AC28" i="4" s="1"/>
  <c r="L28" i="4"/>
  <c r="AB28" i="4" s="1"/>
  <c r="K28" i="4"/>
  <c r="AA28" i="4" s="1"/>
  <c r="I28" i="4"/>
  <c r="H28" i="4"/>
  <c r="X28" i="4" s="1"/>
  <c r="G28" i="4"/>
  <c r="W28" i="4" s="1"/>
  <c r="F28" i="4"/>
  <c r="V28" i="4" s="1"/>
  <c r="E28" i="4"/>
  <c r="U28" i="4" s="1"/>
  <c r="D28" i="4"/>
  <c r="T28" i="4" s="1"/>
  <c r="C28" i="4"/>
  <c r="S28" i="4" s="1"/>
  <c r="S27" i="3"/>
  <c r="V27" i="3" s="1"/>
  <c r="R27" i="3"/>
  <c r="U27" i="3" s="1"/>
  <c r="Q27" i="3"/>
  <c r="T27" i="3" s="1"/>
  <c r="L27" i="3"/>
  <c r="O27" i="3" s="1"/>
  <c r="K27" i="3"/>
  <c r="N27" i="3" s="1"/>
  <c r="J27" i="3"/>
  <c r="M27" i="3" s="1"/>
  <c r="E27" i="3"/>
  <c r="H27" i="3" s="1"/>
  <c r="D27" i="3"/>
  <c r="G27" i="3" s="1"/>
  <c r="C27" i="3"/>
  <c r="F27" i="3" s="1"/>
  <c r="Q27" i="2"/>
  <c r="P27" i="2"/>
  <c r="O27" i="2"/>
  <c r="M27" i="2"/>
  <c r="L27" i="2"/>
  <c r="K27" i="2"/>
  <c r="I27" i="2"/>
  <c r="I29" i="2" s="1"/>
  <c r="H27" i="2"/>
  <c r="H29" i="2" s="1"/>
  <c r="G27" i="2"/>
  <c r="G29" i="2" s="1"/>
  <c r="E27" i="2"/>
  <c r="T27" i="2" s="1"/>
  <c r="D27" i="2"/>
  <c r="W27" i="2" s="1"/>
  <c r="C27" i="2"/>
  <c r="R27" i="2" s="1"/>
  <c r="Y28" i="12" l="1"/>
  <c r="Y28" i="4"/>
  <c r="AG28" i="4"/>
  <c r="S27" i="2"/>
  <c r="V27" i="2"/>
  <c r="X27" i="2"/>
  <c r="BE27" i="5" l="1"/>
  <c r="BD27" i="5"/>
  <c r="BC27" i="5"/>
  <c r="BA27" i="5"/>
  <c r="AZ27" i="5"/>
  <c r="AY27" i="5"/>
  <c r="AW27" i="5"/>
  <c r="AV27" i="5"/>
  <c r="AU27" i="5"/>
  <c r="AS27" i="5"/>
  <c r="AR27" i="5"/>
  <c r="AQ27" i="5"/>
  <c r="AN27" i="5"/>
  <c r="AC27" i="5"/>
  <c r="AB27" i="5"/>
  <c r="AA27" i="5"/>
  <c r="Y27" i="5"/>
  <c r="AG27" i="5" s="1"/>
  <c r="X27" i="5"/>
  <c r="AF27" i="5" s="1"/>
  <c r="W27" i="5"/>
  <c r="AE27" i="5" s="1"/>
  <c r="U27" i="5"/>
  <c r="T27" i="5"/>
  <c r="R27" i="5"/>
  <c r="Q27" i="5"/>
  <c r="P27" i="5"/>
  <c r="N27" i="5"/>
  <c r="AK27" i="5" s="1"/>
  <c r="M27" i="5"/>
  <c r="AJ27" i="5" s="1"/>
  <c r="L27" i="5"/>
  <c r="AI27" i="5" s="1"/>
  <c r="K27" i="5"/>
  <c r="J27" i="5"/>
  <c r="AO27" i="5" s="1"/>
  <c r="I27" i="5"/>
  <c r="H27" i="5"/>
  <c r="AM27" i="5" s="1"/>
  <c r="F27" i="5"/>
  <c r="E27" i="5"/>
  <c r="D27" i="5"/>
  <c r="C27" i="5"/>
  <c r="G27" i="17"/>
  <c r="W27" i="17"/>
  <c r="V27" i="17"/>
  <c r="U27" i="17"/>
  <c r="Z27" i="20" l="1"/>
  <c r="Y27" i="20"/>
  <c r="X27" i="20"/>
  <c r="V27" i="20"/>
  <c r="U27" i="20"/>
  <c r="T27" i="20"/>
  <c r="R27" i="20"/>
  <c r="Q27" i="20"/>
  <c r="P27" i="20"/>
  <c r="N27" i="20"/>
  <c r="M27" i="20"/>
  <c r="L27" i="20"/>
  <c r="J27" i="20"/>
  <c r="I27" i="20"/>
  <c r="H27" i="20"/>
  <c r="F27" i="20"/>
  <c r="E27" i="20"/>
  <c r="D27" i="20"/>
  <c r="G27" i="19"/>
  <c r="F27" i="19"/>
  <c r="J27" i="19" s="1"/>
  <c r="E27" i="19"/>
  <c r="C27" i="19"/>
  <c r="K27" i="19" s="1"/>
  <c r="K10" i="19"/>
  <c r="J10" i="19"/>
  <c r="I10" i="19"/>
  <c r="K9" i="19"/>
  <c r="J9" i="19"/>
  <c r="I9" i="19"/>
  <c r="K8" i="19"/>
  <c r="J8" i="19"/>
  <c r="I8" i="19"/>
  <c r="K7" i="19"/>
  <c r="J7" i="19"/>
  <c r="I7" i="19"/>
  <c r="I27" i="18"/>
  <c r="H27" i="18"/>
  <c r="G27" i="18"/>
  <c r="F27" i="18"/>
  <c r="E27" i="18"/>
  <c r="D27" i="18"/>
  <c r="C27" i="18"/>
  <c r="O27" i="17"/>
  <c r="N27" i="17"/>
  <c r="M27" i="17"/>
  <c r="K27" i="17"/>
  <c r="J27" i="17"/>
  <c r="I27" i="17"/>
  <c r="E27" i="17"/>
  <c r="C27" i="17"/>
  <c r="S10" i="17"/>
  <c r="R10" i="17"/>
  <c r="Q10" i="17"/>
  <c r="S9" i="17"/>
  <c r="R9" i="17"/>
  <c r="Q9" i="17"/>
  <c r="S8" i="17"/>
  <c r="R8" i="17"/>
  <c r="Q8" i="17"/>
  <c r="Q27" i="17" s="1"/>
  <c r="S7" i="17"/>
  <c r="S27" i="17" s="1"/>
  <c r="R7" i="17"/>
  <c r="R27" i="17" s="1"/>
  <c r="Q7" i="17"/>
  <c r="AC27" i="16"/>
  <c r="AB27" i="16"/>
  <c r="AA27" i="16"/>
  <c r="Z27" i="16"/>
  <c r="Y27" i="16"/>
  <c r="X27" i="16"/>
  <c r="W27" i="16"/>
  <c r="U27" i="16"/>
  <c r="T27" i="16"/>
  <c r="S27" i="16"/>
  <c r="R27" i="16"/>
  <c r="P27" i="16"/>
  <c r="O27" i="16"/>
  <c r="N27" i="16"/>
  <c r="M27" i="16"/>
  <c r="K27" i="16"/>
  <c r="J27" i="16"/>
  <c r="I27" i="16"/>
  <c r="H27" i="16"/>
  <c r="F27" i="16"/>
  <c r="E27" i="16"/>
  <c r="D27" i="16"/>
  <c r="C27" i="16"/>
  <c r="H26" i="14"/>
  <c r="G26" i="14"/>
  <c r="F26" i="14"/>
  <c r="E26" i="14"/>
  <c r="D26" i="14"/>
  <c r="C26" i="14"/>
  <c r="F26" i="13"/>
  <c r="E26" i="13"/>
  <c r="D26" i="13"/>
  <c r="C26" i="13"/>
  <c r="G25" i="13"/>
  <c r="G24" i="13"/>
  <c r="G23" i="13"/>
  <c r="G22" i="13"/>
  <c r="G21" i="13"/>
  <c r="G20" i="13"/>
  <c r="G19" i="13"/>
  <c r="G18" i="13"/>
  <c r="G17" i="13"/>
  <c r="G16" i="13"/>
  <c r="G15" i="13"/>
  <c r="G14" i="13"/>
  <c r="G13" i="13"/>
  <c r="G12" i="13"/>
  <c r="G11" i="13"/>
  <c r="G10" i="13"/>
  <c r="G9" i="13"/>
  <c r="G8" i="13"/>
  <c r="G7" i="13"/>
  <c r="G6" i="13"/>
  <c r="AF11" i="12"/>
  <c r="AE11" i="12"/>
  <c r="AD11" i="12"/>
  <c r="AC11" i="12"/>
  <c r="AB11" i="12"/>
  <c r="Q11" i="12"/>
  <c r="AA11" i="12" s="1"/>
  <c r="AG11" i="12" s="1"/>
  <c r="I11" i="12"/>
  <c r="X11" i="12" s="1"/>
  <c r="AF10" i="12"/>
  <c r="AC10" i="12"/>
  <c r="AB10" i="12"/>
  <c r="AA10" i="12"/>
  <c r="X10" i="12"/>
  <c r="W10" i="12"/>
  <c r="V10" i="12"/>
  <c r="T10" i="12"/>
  <c r="Q10" i="12"/>
  <c r="AE10" i="12" s="1"/>
  <c r="I10" i="12"/>
  <c r="U10" i="12" s="1"/>
  <c r="AF9" i="12"/>
  <c r="AE9" i="12"/>
  <c r="AD9" i="12"/>
  <c r="AC9" i="12"/>
  <c r="AB9" i="12"/>
  <c r="AA9" i="12"/>
  <c r="AG9" i="12" s="1"/>
  <c r="Q9" i="12"/>
  <c r="I9" i="12"/>
  <c r="X9" i="12" s="1"/>
  <c r="X8" i="12"/>
  <c r="W8" i="12"/>
  <c r="V8" i="12"/>
  <c r="U8" i="12"/>
  <c r="T8" i="12"/>
  <c r="S8" i="12"/>
  <c r="Q8" i="12"/>
  <c r="AF8" i="12" s="1"/>
  <c r="I8" i="12"/>
  <c r="J10" i="11"/>
  <c r="I10" i="11"/>
  <c r="H10" i="11"/>
  <c r="G10" i="11"/>
  <c r="F10" i="11"/>
  <c r="E10" i="11"/>
  <c r="D10" i="11"/>
  <c r="J9" i="11"/>
  <c r="H9" i="11"/>
  <c r="I9" i="11" s="1"/>
  <c r="G9" i="11"/>
  <c r="F9" i="11"/>
  <c r="E9" i="11"/>
  <c r="D9" i="11"/>
  <c r="J8" i="11"/>
  <c r="I8" i="11" s="1"/>
  <c r="H8" i="11"/>
  <c r="G8" i="11"/>
  <c r="F8" i="11"/>
  <c r="E8" i="11"/>
  <c r="D8" i="11"/>
  <c r="J7" i="11"/>
  <c r="H7" i="11"/>
  <c r="I7" i="11" s="1"/>
  <c r="G7" i="11"/>
  <c r="F7" i="11"/>
  <c r="E7" i="11"/>
  <c r="D7" i="11"/>
  <c r="F26" i="10"/>
  <c r="E26" i="10"/>
  <c r="D26" i="10"/>
  <c r="C26" i="10"/>
  <c r="G25" i="10"/>
  <c r="G24" i="10"/>
  <c r="G23" i="10"/>
  <c r="G22" i="10"/>
  <c r="G21" i="10"/>
  <c r="G20" i="10"/>
  <c r="G19" i="10"/>
  <c r="G18" i="10"/>
  <c r="G17" i="10"/>
  <c r="G16" i="10"/>
  <c r="G15" i="10"/>
  <c r="G14" i="10"/>
  <c r="G13" i="10"/>
  <c r="G12" i="10"/>
  <c r="G11" i="10"/>
  <c r="G10" i="10"/>
  <c r="G9" i="10"/>
  <c r="G8" i="10"/>
  <c r="G7" i="10"/>
  <c r="G6" i="10"/>
  <c r="AK10" i="9"/>
  <c r="AJ10" i="9"/>
  <c r="AI10" i="9"/>
  <c r="AG10" i="9"/>
  <c r="AF10" i="9"/>
  <c r="AE10" i="9"/>
  <c r="AC10" i="9"/>
  <c r="Y10" i="9"/>
  <c r="U10" i="9"/>
  <c r="Q10" i="9"/>
  <c r="M10" i="9"/>
  <c r="I10" i="9"/>
  <c r="AI9" i="9"/>
  <c r="AG9" i="9"/>
  <c r="AK9" i="9" s="1"/>
  <c r="AF9" i="9"/>
  <c r="AJ9" i="9" s="1"/>
  <c r="AE9" i="9"/>
  <c r="AC9" i="9"/>
  <c r="Y9" i="9"/>
  <c r="U9" i="9"/>
  <c r="Q9" i="9"/>
  <c r="M9" i="9"/>
  <c r="I9" i="9"/>
  <c r="AK8" i="9"/>
  <c r="AG8" i="9"/>
  <c r="AF8" i="9"/>
  <c r="AJ8" i="9" s="1"/>
  <c r="AE8" i="9"/>
  <c r="AI8" i="9" s="1"/>
  <c r="AC8" i="9"/>
  <c r="Y8" i="9"/>
  <c r="U8" i="9"/>
  <c r="Q8" i="9"/>
  <c r="M8" i="9"/>
  <c r="I8" i="9"/>
  <c r="AJ7" i="9"/>
  <c r="AI7" i="9"/>
  <c r="AG7" i="9"/>
  <c r="AK7" i="9" s="1"/>
  <c r="AF7" i="9"/>
  <c r="AE7" i="9"/>
  <c r="AC7" i="9"/>
  <c r="Y7" i="9"/>
  <c r="U7" i="9"/>
  <c r="Q7" i="9"/>
  <c r="M7" i="9"/>
  <c r="I7" i="9"/>
  <c r="N10" i="8"/>
  <c r="I10" i="8"/>
  <c r="N9" i="8"/>
  <c r="I9" i="8"/>
  <c r="N8" i="8"/>
  <c r="I8" i="8"/>
  <c r="N7" i="8"/>
  <c r="I7" i="8"/>
  <c r="Y10" i="7"/>
  <c r="X10" i="7"/>
  <c r="W10" i="7"/>
  <c r="U10" i="7"/>
  <c r="T10" i="7"/>
  <c r="S10" i="7"/>
  <c r="Y9" i="7"/>
  <c r="X9" i="7"/>
  <c r="W9" i="7"/>
  <c r="U9" i="7"/>
  <c r="T9" i="7"/>
  <c r="S9" i="7"/>
  <c r="Y8" i="7"/>
  <c r="X8" i="7"/>
  <c r="W8" i="7"/>
  <c r="U8" i="7"/>
  <c r="T8" i="7"/>
  <c r="S8" i="7"/>
  <c r="Y7" i="7"/>
  <c r="X7" i="7"/>
  <c r="W7" i="7"/>
  <c r="U7" i="7"/>
  <c r="T7" i="7"/>
  <c r="S7" i="7"/>
  <c r="M27" i="6"/>
  <c r="L27" i="6"/>
  <c r="K27" i="6"/>
  <c r="J27" i="6"/>
  <c r="H27" i="6"/>
  <c r="G27" i="6"/>
  <c r="F27" i="6"/>
  <c r="E27" i="6"/>
  <c r="C27" i="6"/>
  <c r="R10" i="6"/>
  <c r="Q10" i="6"/>
  <c r="P10" i="6"/>
  <c r="O10" i="6"/>
  <c r="R9" i="6"/>
  <c r="Q9" i="6"/>
  <c r="Q27" i="6" s="1"/>
  <c r="P9" i="6"/>
  <c r="O9" i="6"/>
  <c r="R8" i="6"/>
  <c r="Q8" i="6"/>
  <c r="P8" i="6"/>
  <c r="O8" i="6"/>
  <c r="R7" i="6"/>
  <c r="R27" i="6" s="1"/>
  <c r="Q7" i="6"/>
  <c r="P7" i="6"/>
  <c r="P27" i="6" s="1"/>
  <c r="O7" i="6"/>
  <c r="O27" i="6" s="1"/>
  <c r="BE10" i="5"/>
  <c r="BD10" i="5"/>
  <c r="BC10" i="5"/>
  <c r="AS10" i="5"/>
  <c r="AR10" i="5"/>
  <c r="AQ10" i="5"/>
  <c r="AO10" i="5"/>
  <c r="AN10" i="5"/>
  <c r="AM10" i="5"/>
  <c r="AK10" i="5"/>
  <c r="AJ10" i="5"/>
  <c r="AI10" i="5"/>
  <c r="AG10" i="5"/>
  <c r="AF10" i="5"/>
  <c r="AE10" i="5"/>
  <c r="U10" i="5"/>
  <c r="BE9" i="5"/>
  <c r="BD9" i="5"/>
  <c r="BC9" i="5"/>
  <c r="AS9" i="5"/>
  <c r="AR9" i="5"/>
  <c r="AQ9" i="5"/>
  <c r="AO9" i="5"/>
  <c r="AN9" i="5"/>
  <c r="AM9" i="5"/>
  <c r="AK9" i="5"/>
  <c r="AJ9" i="5"/>
  <c r="AI9" i="5"/>
  <c r="AG9" i="5"/>
  <c r="AF9" i="5"/>
  <c r="AE9" i="5"/>
  <c r="U9" i="5"/>
  <c r="BE8" i="5"/>
  <c r="BD8" i="5"/>
  <c r="BC8" i="5"/>
  <c r="AS8" i="5"/>
  <c r="AR8" i="5"/>
  <c r="AQ8" i="5"/>
  <c r="AO8" i="5"/>
  <c r="AN8" i="5"/>
  <c r="AM8" i="5"/>
  <c r="AK8" i="5"/>
  <c r="AJ8" i="5"/>
  <c r="AI8" i="5"/>
  <c r="AG8" i="5"/>
  <c r="AF8" i="5"/>
  <c r="AE8" i="5"/>
  <c r="U8" i="5"/>
  <c r="BE7" i="5"/>
  <c r="BD7" i="5"/>
  <c r="BC7" i="5"/>
  <c r="AS7" i="5"/>
  <c r="AR7" i="5"/>
  <c r="AQ7" i="5"/>
  <c r="AO7" i="5"/>
  <c r="AN7" i="5"/>
  <c r="AM7" i="5"/>
  <c r="AK7" i="5"/>
  <c r="AJ7" i="5"/>
  <c r="AI7" i="5"/>
  <c r="AG7" i="5"/>
  <c r="AF7" i="5"/>
  <c r="AE7" i="5"/>
  <c r="U7" i="5"/>
  <c r="AF11" i="4"/>
  <c r="AE11" i="4"/>
  <c r="AB11" i="4"/>
  <c r="AA11" i="4"/>
  <c r="W11" i="4"/>
  <c r="V11" i="4"/>
  <c r="S11" i="4"/>
  <c r="Q11" i="4"/>
  <c r="AD11" i="4" s="1"/>
  <c r="I11" i="4"/>
  <c r="X11" i="4" s="1"/>
  <c r="AE10" i="4"/>
  <c r="AD10" i="4"/>
  <c r="AC10" i="4"/>
  <c r="Y10" i="4"/>
  <c r="X10" i="4"/>
  <c r="W10" i="4"/>
  <c r="V10" i="4"/>
  <c r="U10" i="4"/>
  <c r="T10" i="4"/>
  <c r="S10" i="4"/>
  <c r="Q10" i="4"/>
  <c r="AF10" i="4" s="1"/>
  <c r="I10" i="4"/>
  <c r="AF9" i="4"/>
  <c r="AD9" i="4"/>
  <c r="U9" i="4"/>
  <c r="Q9" i="4"/>
  <c r="AE9" i="4" s="1"/>
  <c r="I9" i="4"/>
  <c r="AF8" i="4"/>
  <c r="AE8" i="4"/>
  <c r="AD8" i="4"/>
  <c r="AC8" i="4"/>
  <c r="AB8" i="4"/>
  <c r="AA8" i="4"/>
  <c r="AG8" i="4" s="1"/>
  <c r="X8" i="4"/>
  <c r="W8" i="4"/>
  <c r="V8" i="4"/>
  <c r="U8" i="4"/>
  <c r="S8" i="4"/>
  <c r="Q8" i="4"/>
  <c r="I8" i="4"/>
  <c r="T8" i="4" s="1"/>
  <c r="V10" i="3"/>
  <c r="U10" i="3"/>
  <c r="T10" i="3"/>
  <c r="O10" i="3"/>
  <c r="N10" i="3"/>
  <c r="M10" i="3"/>
  <c r="H10" i="3"/>
  <c r="G10" i="3"/>
  <c r="F10" i="3"/>
  <c r="V9" i="3"/>
  <c r="U9" i="3"/>
  <c r="T9" i="3"/>
  <c r="O9" i="3"/>
  <c r="N9" i="3"/>
  <c r="M9" i="3"/>
  <c r="H9" i="3"/>
  <c r="G9" i="3"/>
  <c r="F9" i="3"/>
  <c r="V8" i="3"/>
  <c r="U8" i="3"/>
  <c r="T8" i="3"/>
  <c r="O8" i="3"/>
  <c r="N8" i="3"/>
  <c r="M8" i="3"/>
  <c r="H8" i="3"/>
  <c r="G8" i="3"/>
  <c r="F8" i="3"/>
  <c r="V7" i="3"/>
  <c r="U7" i="3"/>
  <c r="T7" i="3"/>
  <c r="O7" i="3"/>
  <c r="N7" i="3"/>
  <c r="M7" i="3"/>
  <c r="H7" i="3"/>
  <c r="G7" i="3"/>
  <c r="F7" i="3"/>
  <c r="X10" i="2"/>
  <c r="W10" i="2"/>
  <c r="V10" i="2"/>
  <c r="T10" i="2"/>
  <c r="S10" i="2"/>
  <c r="R10" i="2"/>
  <c r="M10" i="2"/>
  <c r="L10" i="2"/>
  <c r="K10" i="2"/>
  <c r="X9" i="2"/>
  <c r="W9" i="2"/>
  <c r="V9" i="2"/>
  <c r="T9" i="2"/>
  <c r="S9" i="2"/>
  <c r="R9" i="2"/>
  <c r="M9" i="2"/>
  <c r="L9" i="2"/>
  <c r="K9" i="2"/>
  <c r="X8" i="2"/>
  <c r="W8" i="2"/>
  <c r="V8" i="2"/>
  <c r="T8" i="2"/>
  <c r="S8" i="2"/>
  <c r="R8" i="2"/>
  <c r="M8" i="2"/>
  <c r="L8" i="2"/>
  <c r="K8" i="2"/>
  <c r="X7" i="2"/>
  <c r="W7" i="2"/>
  <c r="V7" i="2"/>
  <c r="T7" i="2"/>
  <c r="S7" i="2"/>
  <c r="R7" i="2"/>
  <c r="M7" i="2"/>
  <c r="L7" i="2"/>
  <c r="K7" i="2"/>
  <c r="Y8" i="4" l="1"/>
  <c r="Y11" i="4"/>
  <c r="S9" i="4"/>
  <c r="T9" i="4"/>
  <c r="Y8" i="12"/>
  <c r="AA8" i="12"/>
  <c r="AA9" i="4"/>
  <c r="AB8" i="12"/>
  <c r="AB9" i="4"/>
  <c r="AC8" i="12"/>
  <c r="W9" i="4"/>
  <c r="X9" i="4"/>
  <c r="AC9" i="4"/>
  <c r="AD8" i="12"/>
  <c r="AE8" i="12"/>
  <c r="V9" i="4"/>
  <c r="S9" i="12"/>
  <c r="T9" i="12"/>
  <c r="U9" i="12"/>
  <c r="V9" i="12"/>
  <c r="W9" i="12"/>
  <c r="AA10" i="4"/>
  <c r="AG10" i="4" s="1"/>
  <c r="AB10" i="4"/>
  <c r="S10" i="12"/>
  <c r="Y10" i="12" s="1"/>
  <c r="I27" i="19"/>
  <c r="T11" i="4"/>
  <c r="U11" i="4"/>
  <c r="AC11" i="4"/>
  <c r="AG11" i="4" s="1"/>
  <c r="AD10" i="12"/>
  <c r="AG10" i="12" s="1"/>
  <c r="S11" i="12"/>
  <c r="T11" i="12"/>
  <c r="U11" i="12"/>
  <c r="V11" i="12"/>
  <c r="W11" i="12"/>
  <c r="AG9" i="4" l="1"/>
  <c r="AG8" i="12"/>
  <c r="Y9" i="4"/>
  <c r="Y9" i="12"/>
  <c r="Y11" i="12"/>
</calcChain>
</file>

<file path=xl/sharedStrings.xml><?xml version="1.0" encoding="utf-8"?>
<sst xmlns="http://schemas.openxmlformats.org/spreadsheetml/2006/main" count="660" uniqueCount="195">
  <si>
    <t>Notes</t>
  </si>
  <si>
    <t>CAMP and RV departure advantage: 5 minutes</t>
  </si>
  <si>
    <t>These results are limited to the tsunami zone.</t>
  </si>
  <si>
    <t xml:space="preserve">Table 3- 1. </t>
  </si>
  <si>
    <t>Permanent and temporary resident demographics per tsunami zone.</t>
  </si>
  <si>
    <t>Permanent Residents</t>
  </si>
  <si>
    <t>Temporary Residents</t>
  </si>
  <si>
    <t>Percent (%) Increase</t>
  </si>
  <si>
    <t>Total Population</t>
  </si>
  <si>
    <t>% of Permanent Residents Relative to Total</t>
  </si>
  <si>
    <t>% of Perm + Residents Relative to Total</t>
  </si>
  <si>
    <t>Tsunami Zone</t>
  </si>
  <si>
    <t>Permanent</t>
  </si>
  <si>
    <t>Permanent + Temporary</t>
  </si>
  <si>
    <t>Community</t>
  </si>
  <si>
    <t>M1</t>
  </si>
  <si>
    <t>L1</t>
  </si>
  <si>
    <t>XXL1</t>
  </si>
  <si>
    <t>Reedsport</t>
  </si>
  <si>
    <t>Winchester Bay</t>
  </si>
  <si>
    <t>Umpqua South Jetty</t>
  </si>
  <si>
    <t>Other</t>
  </si>
  <si>
    <t>Total / Avg</t>
  </si>
  <si>
    <t xml:space="preserve">Table 3- 2. </t>
  </si>
  <si>
    <t>Permanent resident age demographics per tsunami zone.</t>
  </si>
  <si>
    <t>M1 - Ratio</t>
  </si>
  <si>
    <t>L1 - Ratio</t>
  </si>
  <si>
    <t>XXL1 - Ratio</t>
  </si>
  <si>
    <t>&lt; 5</t>
  </si>
  <si>
    <t>5 to 65</t>
  </si>
  <si>
    <t>≥ 65</t>
  </si>
  <si>
    <t xml:space="preserve"> </t>
  </si>
  <si>
    <t xml:space="preserve">Table 3- 3. </t>
  </si>
  <si>
    <t>Number of residents per building occupancy type per community.</t>
  </si>
  <si>
    <t>Housing Type</t>
  </si>
  <si>
    <t>Single Family Residential</t>
  </si>
  <si>
    <t>Manuf.</t>
  </si>
  <si>
    <t>Multi-family Residential</t>
  </si>
  <si>
    <t>Hotel/</t>
  </si>
  <si>
    <t>Mobile</t>
  </si>
  <si>
    <t>Total</t>
  </si>
  <si>
    <t>Housing</t>
  </si>
  <si>
    <t>Motel</t>
  </si>
  <si>
    <t xml:space="preserve">Table 3- 4 Alt. </t>
  </si>
  <si>
    <t>Earthquake- and tsunami-induced building damage and debris estimates by community zone. The Earthquake building loss is for all buildings in the XX-Large tsunami zone. Combined building loss quantifies the buildings in the particular tsunami zone.</t>
  </si>
  <si>
    <t>Entire Community</t>
  </si>
  <si>
    <t>Building Loss - CSZ Earthquake</t>
  </si>
  <si>
    <t>Number of Buildings</t>
  </si>
  <si>
    <t>Number of Buildings by Tsunami Zone</t>
  </si>
  <si>
    <t>Building Replacement Cost by Tsunami Zone ($ Million)</t>
  </si>
  <si>
    <t>INSIDE of each tsunami zone              ($ Million)</t>
  </si>
  <si>
    <t>OUTSIDE of each tsunami zone            ($ Million)</t>
  </si>
  <si>
    <t>Building Loss - CSZ Earthquake ($ Million)</t>
  </si>
  <si>
    <t>Building Loss Ratio - CSZ Earthquake</t>
  </si>
  <si>
    <t>Building Loss - Tsunami ($ Million)</t>
  </si>
  <si>
    <t>Combined Building Loss: Earthquake and Tsunami Scenario ($ Million)</t>
  </si>
  <si>
    <t>Building Loss Percent:                Tsunami Scenario</t>
  </si>
  <si>
    <t>Building Loss Percent:          Earthquake Scenario</t>
  </si>
  <si>
    <t>Combined Building Loss Percent: Earthquake and Tsunami Scenario</t>
  </si>
  <si>
    <t>Total Building Loss ($Million): Earthquake and Tsunami Scenario</t>
  </si>
  <si>
    <t>Combined Building Debris: Earthquake and Tsunami Scenario (Tons)</t>
  </si>
  <si>
    <t>Vehicle Debris (Tons)</t>
  </si>
  <si>
    <t>Building Debris + Vehicle Debris (Tons)</t>
  </si>
  <si>
    <t>Medium</t>
  </si>
  <si>
    <t>Large</t>
  </si>
  <si>
    <t>XX-Large</t>
  </si>
  <si>
    <t>Includes outsize tsunami zone.</t>
  </si>
  <si>
    <t xml:space="preserve">Table 3- 5. </t>
  </si>
  <si>
    <t>Earthquake-induced injuries by community zone. See Table 2-2 for more complete description of Hazus injury levels.</t>
  </si>
  <si>
    <t>Combined Totals</t>
  </si>
  <si>
    <t>Level 1:</t>
  </si>
  <si>
    <t>Level 2:</t>
  </si>
  <si>
    <t>Level 3:</t>
  </si>
  <si>
    <t>Level 4:</t>
  </si>
  <si>
    <t>Minor Injuries</t>
  </si>
  <si>
    <t>Injuries Requiring Hospitalization</t>
  </si>
  <si>
    <t>Life-Threatening Injuries</t>
  </si>
  <si>
    <t>Deaths</t>
  </si>
  <si>
    <t xml:space="preserve">Table 3- 6. </t>
  </si>
  <si>
    <t>Population and tsunami-caused injury and fatality estimates per community zone. Tsunami injury and fatality percentage is for residents within the XX-Large tsunami zone.</t>
  </si>
  <si>
    <t>Assumes depart time is "good" (i.e. 10 min)</t>
  </si>
  <si>
    <t>Number of Permanent Residents by Tsunami Zone</t>
  </si>
  <si>
    <t>Number of Temporary Residents by Tsunami Zone</t>
  </si>
  <si>
    <t>Injuries and Fatalities to permanent Residents by Tsunami Scenario</t>
  </si>
  <si>
    <t>Injuries and Fatalities to Temporary Residents by Tsunami Scenario</t>
  </si>
  <si>
    <t>Injuries and Fatalities to Permanent Residents by Tsunami Scenario, Percent</t>
  </si>
  <si>
    <t>Injuries and Fatalities to Temporary Residents by Tsunami Scenario, Percent</t>
  </si>
  <si>
    <t>Community Zone</t>
  </si>
  <si>
    <t xml:space="preserve">Table 3- 7. </t>
  </si>
  <si>
    <t>Injury and fatality estimate for XX-Large tsunami scenario, by community zone, for three median departure times. Number of residents combines permanent and temporary residents. Injury percentage is number of injuries divided by injuries and fatalities.</t>
  </si>
  <si>
    <t>Number of Permanent Residents</t>
  </si>
  <si>
    <t>Total Number of Residents</t>
  </si>
  <si>
    <t>10 minute departure</t>
  </si>
  <si>
    <t>15 minute departure</t>
  </si>
  <si>
    <t>Injuries</t>
  </si>
  <si>
    <t>Fatalities</t>
  </si>
  <si>
    <t>Injuries Percent of total Casualties</t>
  </si>
  <si>
    <t>These results are limited to the tsunami zone, except for the EQ stuff.</t>
  </si>
  <si>
    <t>Table 3- 6. Estimated injury and fatalities associated with a CSZ (Mw = 9.0) earthquake and XXL1 tsunami, based on a 2 AM summer weekend scenario.</t>
  </si>
  <si>
    <t>DISPLACED</t>
  </si>
  <si>
    <t>DISPLACED from EQ (building &gt; 50% damage)</t>
  </si>
  <si>
    <t>Permanent Residents Only</t>
  </si>
  <si>
    <t>Permanent + Temporary Residents</t>
  </si>
  <si>
    <t>Total Population in UGB Tsunami Zone</t>
  </si>
  <si>
    <t>Earthquake</t>
  </si>
  <si>
    <t>Outside M1</t>
  </si>
  <si>
    <t>Outside L1</t>
  </si>
  <si>
    <t>Outside XXL1</t>
  </si>
  <si>
    <t>Injury Ratio</t>
  </si>
  <si>
    <t>Displaced</t>
  </si>
  <si>
    <t>Number of single-family residential buildings and occupancy in the XXL1 tsunami zone by community</t>
  </si>
  <si>
    <t>Community </t>
  </si>
  <si>
    <t>Total Number of Single Family Residential Homes</t>
  </si>
  <si>
    <t>Number of Permanently Occupied Single Family Residential Homes</t>
  </si>
  <si>
    <t>Number of Temporary Resident</t>
  </si>
  <si>
    <t>Percent of Single Family Residential Homes that are Permanently Occupied</t>
  </si>
  <si>
    <t>Building damage estimates for a CSZ earthquake and XXL1 tsunami.</t>
  </si>
  <si>
    <t>before dividing</t>
  </si>
  <si>
    <t>Total Number of Buildings</t>
  </si>
  <si>
    <t>Total Building Square Footage (thousand)</t>
  </si>
  <si>
    <t>Total Building Replacement Cost</t>
  </si>
  <si>
    <t>Damaged</t>
  </si>
  <si>
    <t>Reidential homes building content at 5 tons/building (RES1 and RES2)</t>
  </si>
  <si>
    <t>Loss Ratio</t>
  </si>
  <si>
    <t>RES1 and RES2 in XXL count</t>
  </si>
  <si>
    <t>($ Million)</t>
  </si>
  <si>
    <t>Buildings</t>
  </si>
  <si>
    <t>(tons)</t>
  </si>
  <si>
    <t>Tsunami</t>
  </si>
  <si>
    <t>Combined</t>
  </si>
  <si>
    <t>(* 103 tons)</t>
  </si>
  <si>
    <t>EQ_BldgLoss</t>
  </si>
  <si>
    <t>Tsu_BldgLoss</t>
  </si>
  <si>
    <t>These results are NOT limited to the tsunami zone.</t>
  </si>
  <si>
    <t>PDsNone</t>
  </si>
  <si>
    <t>PDsSlight</t>
  </si>
  <si>
    <t>PDsModerate</t>
  </si>
  <si>
    <t>PDsExtensive</t>
  </si>
  <si>
    <t>PDsComplete</t>
  </si>
  <si>
    <t>Building Count &gt;50% combined tsunami + EQ damage</t>
  </si>
  <si>
    <t>Building Count &gt;50%  EQ damage</t>
  </si>
  <si>
    <t>Building Count &gt;50% damage - Entire community</t>
  </si>
  <si>
    <t>M</t>
  </si>
  <si>
    <t>L</t>
  </si>
  <si>
    <t>XXL</t>
  </si>
  <si>
    <t>Outside M</t>
  </si>
  <si>
    <t>Outside L</t>
  </si>
  <si>
    <t>Outside XXL</t>
  </si>
  <si>
    <t>Some results are limited to the tsunami zone.</t>
  </si>
  <si>
    <t>BuildValues</t>
  </si>
  <si>
    <t>Buildings replacement cost and replacement cost + content values.</t>
  </si>
  <si>
    <t>Limited toXXL</t>
  </si>
  <si>
    <t>Building Replacement Cost + CONTENT ($ Million)</t>
  </si>
  <si>
    <t>Building Replacement Cost ($ Million)</t>
  </si>
  <si>
    <t>Building CONTENT ($ Million)</t>
  </si>
  <si>
    <t>Single Family Residential &amp; Manuf. Houseing</t>
  </si>
  <si>
    <t>Commercial</t>
  </si>
  <si>
    <t>Industrial &amp; Agricultural</t>
  </si>
  <si>
    <t>Gov &amp; Education</t>
  </si>
  <si>
    <t>Other (RES5, RES6, REL1)</t>
  </si>
  <si>
    <t>Building Content Loss CSZ Earthquake</t>
  </si>
  <si>
    <t>Entire Community EQ Loss  + Tsu Loss</t>
  </si>
  <si>
    <t>Building Content Cost by Tsunami Zone ($ Million)</t>
  </si>
  <si>
    <t>Building Content Loss - CSZ Earthquake ($ Million)</t>
  </si>
  <si>
    <t>Combined Building Content Loss: Earthquake and Tsunami Scenario ($ Million)</t>
  </si>
  <si>
    <t>Total Building Content Loss ($Million): Earthquake and Tsunami Scenario</t>
  </si>
  <si>
    <t>Occupancy Type</t>
  </si>
  <si>
    <t>Total Buildings Damaged</t>
  </si>
  <si>
    <t>Residential</t>
  </si>
  <si>
    <t>Industrial / Agricultural</t>
  </si>
  <si>
    <t>Government</t>
  </si>
  <si>
    <t>Education</t>
  </si>
  <si>
    <t>Religion</t>
  </si>
  <si>
    <t>Number of Commercial and Industrial Buildings</t>
  </si>
  <si>
    <t>Number of Commercial and Industrial Buildings by Tsunami Zone</t>
  </si>
  <si>
    <t>Percent of Commercial and Industrial Buildings by Tsunami Zone</t>
  </si>
  <si>
    <t>These are the original combined tsunami results prior to any adjustment for missing values.</t>
  </si>
  <si>
    <t>It is these buildings that will use the EQ damage to fill in their empty combined tsunami damage.</t>
  </si>
  <si>
    <t>For any building that was missing a combined tsunami damage result, the EQ damage value was used in its place.</t>
  </si>
  <si>
    <t>This adjusted value is the value used everywhere else in these tables. Only building missing tcombined tsunami resutls are adjusted.</t>
  </si>
  <si>
    <t>This check is different from the empty values check. We ignore the empty values and only look for instances where the combined value exists and is less than EQ. This means that Hazus did not run the combined scenario correctly - it was a bad run. You should run the scenario again if there are any errors.</t>
  </si>
  <si>
    <t>Original unadjusted combined tsunami damage ($ Million)</t>
  </si>
  <si>
    <t>Number of results missing from combined tsunami results due to hazus use input tsunami grids</t>
  </si>
  <si>
    <t>EQ damage value to be added to the combined tsunami results ($ Million)</t>
  </si>
  <si>
    <t>Adjusted combined tsunami value (EQ damage used in place of missing tsunami result) ($ Million)</t>
  </si>
  <si>
    <t>Hazus Error! Number of buildings where EQ damage is more than the tsunami combined damage.</t>
  </si>
  <si>
    <t>TSUNAMI ONLY (this is tsunami - EQ)</t>
  </si>
  <si>
    <t>Building Content Loss: Tsunami Scenario ($ Million)</t>
  </si>
  <si>
    <t>Temporary Residents Only</t>
  </si>
  <si>
    <t>Damage (%)</t>
  </si>
  <si>
    <t>Temporary</t>
  </si>
  <si>
    <t>Ratio, Temporary / Resident</t>
  </si>
  <si>
    <t>Building Count &gt;50% tsunami damage only</t>
  </si>
  <si>
    <t>Displaced Totals</t>
  </si>
  <si>
    <t>Total Losses ($Million) - Buildings (Table 3-4) + Total Content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</si>
</sst>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2" x14ac:knownFonts="1">
    <font>
      <sz val="11"/>
      <color theme="1"/>
      <name val="Calibri"/>
      <family val="2"/>
      <scheme val="minor"/>
    </font>
    <font>
      <b/>
      <sz val="9"/>
      <color rgb="FF000000"/>
      <name val="Calibri"/>
      <family val="2"/>
    </font>
    <font>
      <sz val="9"/>
      <color rgb="FF000000"/>
      <name val="Calibri"/>
      <family val="2"/>
    </font>
    <font>
      <sz val="9"/>
      <color theme="1"/>
      <name val="Calibri"/>
      <family val="2"/>
      <scheme val="minor"/>
    </font>
    <font>
      <sz val="11"/>
      <color rgb="FF000000"/>
      <name val="Calibri"/>
      <family val="2"/>
    </font>
    <font>
      <b/>
      <sz val="11"/>
      <color theme="1"/>
      <name val="Calibri"/>
      <family val="2"/>
      <scheme val="minor"/>
    </font>
    <font>
      <sz val="9"/>
      <color rgb="FF000000"/>
      <name val="Calibri"/>
      <family val="2"/>
      <scheme val="minor"/>
    </font>
    <font>
      <b/>
      <sz val="9"/>
      <color rgb="FF000000"/>
      <name val="Calibri"/>
      <family val="2"/>
      <scheme val="minor"/>
    </font>
    <font>
      <b/>
      <sz val="11"/>
      <color rgb="FFFF0000"/>
      <name val="Calibri"/>
      <family val="2"/>
      <scheme val="minor"/>
    </font>
    <font>
      <sz val="11"/>
      <color theme="1"/>
      <name val="Calibri"/>
      <family val="2"/>
      <scheme val="minor"/>
    </font>
    <font>
      <sz val="11"/>
      <color rgb="FFFF0000"/>
      <name val="Calibri"/>
      <family val="2"/>
      <scheme val="minor"/>
    </font>
    <font>
      <b/>
      <sz val="11"/>
      <name val="Calibri"/>
      <family val="2"/>
      <scheme val="minor"/>
    </font>
    <font>
      <b/>
      <sz val="22"/>
      <color rgb="FFFF0000"/>
      <name val="Calibri"/>
      <family val="2"/>
      <scheme val="minor"/>
    </font>
    <font>
      <b/>
      <sz val="20"/>
      <color rgb="FFFF0000"/>
      <name val="Calibri"/>
      <family val="2"/>
      <scheme val="minor"/>
    </font>
    <font>
      <b/>
      <sz val="9"/>
      <color theme="1"/>
      <name val="Calibri"/>
      <family val="2"/>
      <scheme val="minor"/>
    </font>
    <font>
      <sz val="11"/>
      <color theme="8"/>
      <name val="Calibri"/>
      <family val="2"/>
      <scheme val="minor"/>
    </font>
    <font>
      <b/>
      <sz val="9"/>
      <color theme="8"/>
      <name val="Calibri"/>
      <family val="2"/>
    </font>
    <font>
      <b/>
      <sz val="11"/>
      <color theme="8"/>
      <name val="Calibri"/>
      <family val="2"/>
      <scheme val="minor"/>
    </font>
    <font>
      <sz val="11"/>
      <name val="Calibri"/>
      <family val="2"/>
      <scheme val="minor"/>
    </font>
    <font>
      <b/>
      <sz val="9"/>
      <name val="Calibri"/>
      <family val="2"/>
    </font>
    <font>
      <sz val="9"/>
      <name val="Calibri"/>
      <family val="2"/>
    </font>
    <font>
      <sz val="8"/>
      <color theme="1"/>
      <name val="Calibri"/>
      <family val="2"/>
      <scheme val="minor"/>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
      <patternFill patternType="solid">
        <fgColor rgb="FFFF66FF"/>
        <bgColor indexed="64"/>
      </patternFill>
    </fill>
    <fill>
      <patternFill patternType="solid">
        <fgColor rgb="FF9966FF"/>
        <bgColor indexed="64"/>
      </patternFill>
    </fill>
    <fill>
      <patternFill patternType="solid">
        <fgColor rgb="FF00FF00"/>
        <bgColor indexed="64"/>
      </patternFill>
    </fill>
    <fill>
      <patternFill patternType="solid">
        <fgColor rgb="FF00FFFF"/>
        <bgColor indexed="64"/>
      </patternFill>
    </fill>
    <fill>
      <patternFill patternType="solid">
        <fgColor theme="5" tint="0.39997558519241921"/>
        <bgColor indexed="64"/>
      </patternFill>
    </fill>
    <fill>
      <patternFill patternType="solid">
        <fgColor rgb="FFFF000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00B0F0"/>
        <bgColor indexed="64"/>
      </patternFill>
    </fill>
    <fill>
      <patternFill patternType="solid">
        <fgColor theme="9" tint="0.39997558519241921"/>
        <bgColor indexed="64"/>
      </patternFill>
    </fill>
  </fills>
  <borders count="9">
    <border>
      <left/>
      <right/>
      <top/>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right/>
      <top style="medium">
        <color rgb="FF000000"/>
      </top>
      <bottom/>
      <diagonal/>
    </border>
    <border>
      <left/>
      <right/>
      <top/>
      <bottom style="medium">
        <color rgb="FF000000"/>
      </bottom>
      <diagonal/>
    </border>
    <border>
      <left/>
      <right/>
      <top style="thin">
        <color indexed="64"/>
      </top>
      <bottom style="medium">
        <color indexed="64"/>
      </bottom>
      <diagonal/>
    </border>
    <border>
      <left/>
      <right/>
      <top style="medium">
        <color indexed="64"/>
      </top>
      <bottom style="medium">
        <color rgb="FF000000"/>
      </bottom>
      <diagonal/>
    </border>
    <border>
      <left/>
      <right/>
      <top style="medium">
        <color rgb="FF000000"/>
      </top>
      <bottom style="medium">
        <color rgb="FF000000"/>
      </bottom>
      <diagonal/>
    </border>
  </borders>
  <cellStyleXfs count="2">
    <xf numFmtId="0" fontId="0" fillId="0" borderId="0"/>
    <xf numFmtId="9" fontId="9" fillId="0" borderId="0"/>
  </cellStyleXfs>
  <cellXfs count="192">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3" fontId="2" fillId="0" borderId="0" xfId="0" applyNumberFormat="1" applyFont="1" applyAlignment="1">
      <alignment horizontal="right" vertical="center"/>
    </xf>
    <xf numFmtId="0" fontId="2" fillId="0" borderId="1" xfId="0" applyFont="1" applyBorder="1" applyAlignment="1">
      <alignment horizontal="left" vertical="center" wrapText="1"/>
    </xf>
    <xf numFmtId="0" fontId="1" fillId="0" borderId="0" xfId="0" applyFont="1" applyAlignment="1">
      <alignment horizontal="center" vertical="center" wrapText="1"/>
    </xf>
    <xf numFmtId="3" fontId="2" fillId="0" borderId="0" xfId="0" applyNumberFormat="1" applyFont="1" applyAlignment="1">
      <alignment horizontal="right" vertical="center" wrapText="1"/>
    </xf>
    <xf numFmtId="3" fontId="2" fillId="0" borderId="0" xfId="0" applyNumberFormat="1" applyFont="1" applyAlignment="1">
      <alignment horizontal="center" vertical="center"/>
    </xf>
    <xf numFmtId="3" fontId="2" fillId="0" borderId="0" xfId="0" applyNumberFormat="1" applyFont="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3" fillId="0" borderId="0" xfId="0" applyFont="1"/>
    <xf numFmtId="0" fontId="3" fillId="0" borderId="1" xfId="0" applyFont="1" applyBorder="1"/>
    <xf numFmtId="3" fontId="2" fillId="0" borderId="1" xfId="0" applyNumberFormat="1" applyFont="1" applyBorder="1" applyAlignment="1">
      <alignment horizontal="right" vertical="center" wrapText="1"/>
    </xf>
    <xf numFmtId="3" fontId="2" fillId="0" borderId="1" xfId="0" applyNumberFormat="1" applyFont="1" applyBorder="1" applyAlignment="1">
      <alignment horizontal="center" vertical="center" wrapText="1"/>
    </xf>
    <xf numFmtId="3" fontId="3" fillId="0" borderId="0" xfId="0" applyNumberFormat="1" applyFont="1" applyAlignment="1">
      <alignment vertical="center"/>
    </xf>
    <xf numFmtId="3" fontId="2" fillId="0" borderId="0" xfId="0" applyNumberFormat="1" applyFont="1" applyAlignment="1">
      <alignment horizontal="left" vertical="center"/>
    </xf>
    <xf numFmtId="3" fontId="3" fillId="0" borderId="0" xfId="0" applyNumberFormat="1" applyFont="1"/>
    <xf numFmtId="3" fontId="3" fillId="0" borderId="1" xfId="0" applyNumberFormat="1" applyFont="1" applyBorder="1"/>
    <xf numFmtId="9" fontId="2" fillId="0" borderId="0" xfId="0" applyNumberFormat="1" applyFont="1" applyAlignment="1">
      <alignment horizontal="right" vertical="center"/>
    </xf>
    <xf numFmtId="3" fontId="3" fillId="0" borderId="0" xfId="0" applyNumberFormat="1" applyFont="1" applyAlignment="1">
      <alignment horizontal="right"/>
    </xf>
    <xf numFmtId="3" fontId="3" fillId="0" borderId="1" xfId="0" applyNumberFormat="1" applyFont="1" applyBorder="1" applyAlignment="1">
      <alignment horizontal="right"/>
    </xf>
    <xf numFmtId="0" fontId="4" fillId="0" borderId="2" xfId="0" applyFont="1" applyBorder="1" applyAlignment="1">
      <alignment horizontal="left" vertical="center"/>
    </xf>
    <xf numFmtId="0" fontId="2" fillId="0" borderId="1" xfId="0" applyFont="1" applyBorder="1" applyAlignment="1">
      <alignment horizontal="left" vertical="center"/>
    </xf>
    <xf numFmtId="0" fontId="0" fillId="0" borderId="0" xfId="0" applyAlignment="1">
      <alignment vertical="center"/>
    </xf>
    <xf numFmtId="3" fontId="2" fillId="0" borderId="3" xfId="0" applyNumberFormat="1" applyFont="1" applyBorder="1" applyAlignment="1">
      <alignment horizontal="right" vertical="center"/>
    </xf>
    <xf numFmtId="9" fontId="2" fillId="0" borderId="3" xfId="0" applyNumberFormat="1" applyFont="1" applyBorder="1" applyAlignment="1">
      <alignment horizontal="right" vertical="center"/>
    </xf>
    <xf numFmtId="3" fontId="3" fillId="0" borderId="3" xfId="0" applyNumberFormat="1" applyFont="1" applyBorder="1" applyAlignment="1">
      <alignment vertical="center"/>
    </xf>
    <xf numFmtId="0" fontId="6" fillId="0" borderId="2" xfId="0" applyFont="1" applyBorder="1" applyAlignment="1">
      <alignment vertical="center"/>
    </xf>
    <xf numFmtId="0" fontId="0" fillId="0" borderId="2" xfId="0" applyBorder="1"/>
    <xf numFmtId="0" fontId="7" fillId="0" borderId="3" xfId="0" applyFont="1" applyBorder="1" applyAlignment="1">
      <alignment horizontal="center" vertical="center" wrapText="1"/>
    </xf>
    <xf numFmtId="0" fontId="7" fillId="0" borderId="0" xfId="0" applyFont="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center" vertical="center"/>
    </xf>
    <xf numFmtId="0" fontId="0" fillId="0" borderId="1" xfId="0" applyBorder="1"/>
    <xf numFmtId="0" fontId="7" fillId="0" borderId="1" xfId="0" applyFont="1" applyBorder="1" applyAlignment="1">
      <alignment horizontal="center" vertical="center" wrapText="1"/>
    </xf>
    <xf numFmtId="0" fontId="1" fillId="0" borderId="4" xfId="0" applyFont="1" applyBorder="1" applyAlignment="1">
      <alignment horizontal="center" vertical="center" wrapText="1"/>
    </xf>
    <xf numFmtId="0" fontId="0" fillId="0" borderId="5" xfId="0" applyBorder="1" applyAlignment="1">
      <alignment wrapText="1"/>
    </xf>
    <xf numFmtId="0" fontId="1" fillId="0" borderId="5" xfId="0" applyFont="1" applyBorder="1" applyAlignment="1">
      <alignment horizontal="center" vertical="center" wrapText="1"/>
    </xf>
    <xf numFmtId="0" fontId="5" fillId="0" borderId="0" xfId="0" applyFont="1"/>
    <xf numFmtId="3" fontId="3" fillId="0" borderId="0" xfId="0" applyNumberFormat="1" applyFont="1" applyAlignment="1">
      <alignment horizontal="center"/>
    </xf>
    <xf numFmtId="9" fontId="3" fillId="0" borderId="0" xfId="0" applyNumberFormat="1" applyFont="1" applyAlignment="1">
      <alignment horizontal="center"/>
    </xf>
    <xf numFmtId="0" fontId="1" fillId="0" borderId="2" xfId="0" applyFont="1" applyBorder="1" applyAlignment="1">
      <alignment horizontal="left" vertical="center"/>
    </xf>
    <xf numFmtId="0" fontId="0" fillId="0" borderId="0" xfId="0" applyAlignment="1">
      <alignment wrapText="1"/>
    </xf>
    <xf numFmtId="3" fontId="0" fillId="0" borderId="0" xfId="0" applyNumberFormat="1"/>
    <xf numFmtId="9" fontId="0" fillId="0" borderId="0" xfId="0" applyNumberFormat="1"/>
    <xf numFmtId="0" fontId="1" fillId="0" borderId="2" xfId="0" applyFont="1" applyBorder="1" applyAlignment="1">
      <alignment horizontal="center" vertical="center" wrapText="1"/>
    </xf>
    <xf numFmtId="0" fontId="1" fillId="0" borderId="1" xfId="0" applyFont="1" applyBorder="1" applyAlignment="1">
      <alignment horizontal="center" vertical="center"/>
    </xf>
    <xf numFmtId="9" fontId="2" fillId="0" borderId="0" xfId="0" applyNumberFormat="1" applyFont="1" applyAlignment="1">
      <alignment horizontal="center" vertical="center"/>
    </xf>
    <xf numFmtId="3" fontId="3" fillId="0" borderId="0" xfId="0" applyNumberFormat="1" applyFont="1" applyAlignment="1">
      <alignment horizontal="center" vertical="center"/>
    </xf>
    <xf numFmtId="3" fontId="2" fillId="0" borderId="1" xfId="0" applyNumberFormat="1" applyFont="1" applyBorder="1" applyAlignment="1">
      <alignment horizontal="center" vertical="center"/>
    </xf>
    <xf numFmtId="3" fontId="3" fillId="0" borderId="1" xfId="0" applyNumberFormat="1" applyFont="1" applyBorder="1" applyAlignment="1">
      <alignment horizontal="center" vertical="center"/>
    </xf>
    <xf numFmtId="0" fontId="1" fillId="0" borderId="2" xfId="0" applyFont="1" applyBorder="1" applyAlignment="1">
      <alignment horizontal="left" vertical="center" wrapText="1"/>
    </xf>
    <xf numFmtId="0" fontId="1" fillId="0" borderId="1" xfId="0" applyFont="1" applyBorder="1" applyAlignment="1">
      <alignment horizontal="left" vertical="center"/>
    </xf>
    <xf numFmtId="9" fontId="2" fillId="0" borderId="1" xfId="0" applyNumberFormat="1" applyFont="1" applyBorder="1" applyAlignment="1">
      <alignment horizontal="left" vertical="center"/>
    </xf>
    <xf numFmtId="3" fontId="2" fillId="0" borderId="1" xfId="0" applyNumberFormat="1" applyFont="1" applyBorder="1" applyAlignment="1">
      <alignment horizontal="left" vertical="center"/>
    </xf>
    <xf numFmtId="0" fontId="1" fillId="0" borderId="0" xfId="0" applyFont="1" applyAlignment="1">
      <alignment horizontal="left" vertical="center" wrapText="1"/>
    </xf>
    <xf numFmtId="3" fontId="0" fillId="0" borderId="1" xfId="0" applyNumberFormat="1" applyBorder="1"/>
    <xf numFmtId="0" fontId="2" fillId="0" borderId="6" xfId="0" applyFont="1" applyBorder="1" applyAlignment="1">
      <alignment horizontal="left" vertical="center"/>
    </xf>
    <xf numFmtId="0" fontId="0" fillId="0" borderId="6" xfId="0" applyBorder="1"/>
    <xf numFmtId="3" fontId="0" fillId="0" borderId="6" xfId="0" applyNumberFormat="1" applyBorder="1"/>
    <xf numFmtId="9" fontId="0" fillId="0" borderId="6" xfId="0" applyNumberFormat="1" applyBorder="1"/>
    <xf numFmtId="0" fontId="2" fillId="0" borderId="3" xfId="0" applyFont="1" applyBorder="1" applyAlignment="1">
      <alignment horizontal="left" vertical="center"/>
    </xf>
    <xf numFmtId="3" fontId="0" fillId="0" borderId="3" xfId="0" applyNumberFormat="1" applyBorder="1"/>
    <xf numFmtId="9" fontId="0" fillId="0" borderId="3" xfId="0" applyNumberFormat="1" applyBorder="1"/>
    <xf numFmtId="0" fontId="1" fillId="0" borderId="2" xfId="0" applyFont="1" applyBorder="1" applyAlignment="1">
      <alignment horizontal="center" vertical="center"/>
    </xf>
    <xf numFmtId="0" fontId="5" fillId="0" borderId="1" xfId="0" applyFont="1" applyBorder="1" applyAlignment="1">
      <alignment horizontal="center"/>
    </xf>
    <xf numFmtId="0" fontId="4" fillId="0" borderId="0" xfId="0" applyFont="1" applyAlignment="1">
      <alignment horizontal="left" vertical="center"/>
    </xf>
    <xf numFmtId="3" fontId="4" fillId="0" borderId="0" xfId="0" applyNumberFormat="1" applyFont="1" applyAlignment="1">
      <alignment horizontal="left" vertical="center"/>
    </xf>
    <xf numFmtId="0" fontId="4" fillId="0" borderId="1" xfId="0" applyFont="1" applyBorder="1" applyAlignment="1">
      <alignment horizontal="left" vertical="center"/>
    </xf>
    <xf numFmtId="3" fontId="4" fillId="0" borderId="1" xfId="0" applyNumberFormat="1" applyFont="1" applyBorder="1" applyAlignment="1">
      <alignment horizontal="left" vertical="center"/>
    </xf>
    <xf numFmtId="0" fontId="0" fillId="0" borderId="3" xfId="0" applyBorder="1"/>
    <xf numFmtId="0" fontId="7" fillId="0" borderId="3" xfId="0" applyFont="1" applyBorder="1" applyAlignment="1">
      <alignment vertical="center"/>
    </xf>
    <xf numFmtId="0" fontId="8" fillId="0" borderId="0" xfId="0" applyFont="1"/>
    <xf numFmtId="0" fontId="0" fillId="4" borderId="0" xfId="0" applyFill="1"/>
    <xf numFmtId="0" fontId="11" fillId="0" borderId="0" xfId="0" applyFont="1" applyAlignment="1">
      <alignment vertical="center"/>
    </xf>
    <xf numFmtId="0" fontId="12" fillId="4" borderId="0" xfId="0" applyFont="1" applyFill="1" applyAlignment="1">
      <alignment vertical="center"/>
    </xf>
    <xf numFmtId="0" fontId="10" fillId="0" borderId="0" xfId="0" applyFont="1"/>
    <xf numFmtId="0" fontId="1" fillId="0" borderId="3" xfId="0" applyFont="1" applyBorder="1" applyAlignment="1">
      <alignment horizontal="center" vertical="center"/>
    </xf>
    <xf numFmtId="9" fontId="2" fillId="0" borderId="1" xfId="0" applyNumberFormat="1" applyFont="1" applyBorder="1" applyAlignment="1">
      <alignment horizontal="right" vertical="center"/>
    </xf>
    <xf numFmtId="0" fontId="3" fillId="0" borderId="3" xfId="0" applyFont="1" applyBorder="1"/>
    <xf numFmtId="3" fontId="3" fillId="0" borderId="3" xfId="0" applyNumberFormat="1" applyFont="1" applyBorder="1"/>
    <xf numFmtId="0" fontId="13" fillId="0" borderId="0" xfId="0" applyFont="1"/>
    <xf numFmtId="0" fontId="14" fillId="0" borderId="0" xfId="0" applyFont="1" applyAlignment="1">
      <alignment wrapText="1"/>
    </xf>
    <xf numFmtId="0" fontId="15" fillId="0" borderId="0" xfId="0" applyFont="1"/>
    <xf numFmtId="0" fontId="15" fillId="2" borderId="0" xfId="0" applyFont="1" applyFill="1"/>
    <xf numFmtId="0" fontId="16" fillId="0" borderId="4" xfId="0" applyFont="1" applyBorder="1" applyAlignment="1">
      <alignment horizontal="center" vertical="center" wrapText="1"/>
    </xf>
    <xf numFmtId="0" fontId="16" fillId="0" borderId="0" xfId="0" applyFont="1" applyAlignment="1">
      <alignment horizontal="center" vertical="center" wrapText="1"/>
    </xf>
    <xf numFmtId="0" fontId="15" fillId="0" borderId="5" xfId="0" applyFont="1" applyBorder="1" applyAlignment="1">
      <alignment wrapText="1"/>
    </xf>
    <xf numFmtId="0" fontId="16" fillId="0" borderId="5" xfId="0" applyFont="1" applyBorder="1" applyAlignment="1">
      <alignment horizontal="center" vertical="center" wrapText="1"/>
    </xf>
    <xf numFmtId="0" fontId="17" fillId="0" borderId="0" xfId="0" applyFont="1"/>
    <xf numFmtId="0" fontId="18" fillId="0" borderId="0" xfId="0" applyFont="1"/>
    <xf numFmtId="0" fontId="20" fillId="0" borderId="0" xfId="0" applyFont="1" applyAlignment="1">
      <alignment horizontal="left" vertical="center"/>
    </xf>
    <xf numFmtId="0" fontId="20" fillId="0" borderId="0" xfId="0" applyFont="1" applyAlignment="1">
      <alignment horizontal="center" vertical="center"/>
    </xf>
    <xf numFmtId="0" fontId="20" fillId="0" borderId="1" xfId="0" applyFont="1" applyBorder="1" applyAlignment="1">
      <alignment horizontal="left" vertical="center" wrapText="1"/>
    </xf>
    <xf numFmtId="0" fontId="19" fillId="0" borderId="1" xfId="0" applyFont="1" applyBorder="1" applyAlignment="1">
      <alignment horizontal="center" vertical="center" wrapText="1"/>
    </xf>
    <xf numFmtId="0" fontId="19" fillId="0" borderId="0" xfId="0" applyFont="1" applyAlignment="1">
      <alignment horizontal="center" vertical="center" wrapText="1"/>
    </xf>
    <xf numFmtId="9" fontId="2" fillId="0" borderId="0" xfId="0" applyNumberFormat="1" applyFont="1" applyAlignment="1">
      <alignment horizontal="right" vertical="center" wrapText="1"/>
    </xf>
    <xf numFmtId="9" fontId="3" fillId="0" borderId="0" xfId="0" applyNumberFormat="1" applyFont="1" applyAlignment="1">
      <alignment vertical="center"/>
    </xf>
    <xf numFmtId="9" fontId="2" fillId="0" borderId="0" xfId="0" applyNumberFormat="1" applyFont="1" applyAlignment="1">
      <alignment horizontal="center" vertical="center" wrapText="1"/>
    </xf>
    <xf numFmtId="9" fontId="2" fillId="0" borderId="0" xfId="0" applyNumberFormat="1" applyFont="1" applyAlignment="1">
      <alignment horizontal="left" vertical="center"/>
    </xf>
    <xf numFmtId="9" fontId="3" fillId="0" borderId="0" xfId="0" applyNumberFormat="1" applyFont="1"/>
    <xf numFmtId="9" fontId="2" fillId="0" borderId="1" xfId="0" applyNumberFormat="1" applyFont="1" applyBorder="1" applyAlignment="1">
      <alignment horizontal="right" vertical="center" wrapText="1"/>
    </xf>
    <xf numFmtId="9" fontId="2" fillId="0" borderId="1" xfId="0" applyNumberFormat="1" applyFont="1" applyBorder="1" applyAlignment="1">
      <alignment horizontal="center" vertical="center" wrapText="1"/>
    </xf>
    <xf numFmtId="3" fontId="3" fillId="0" borderId="1" xfId="0" applyNumberFormat="1" applyFont="1" applyBorder="1" applyAlignment="1">
      <alignment horizontal="center"/>
    </xf>
    <xf numFmtId="9" fontId="3" fillId="0" borderId="1" xfId="0" applyNumberFormat="1" applyFont="1" applyBorder="1" applyAlignment="1">
      <alignment horizontal="center"/>
    </xf>
    <xf numFmtId="0" fontId="1" fillId="0" borderId="0" xfId="0" applyFont="1" applyAlignment="1">
      <alignment horizontal="center" vertical="center"/>
    </xf>
    <xf numFmtId="0" fontId="1" fillId="0" borderId="0" xfId="0" applyFont="1" applyAlignment="1">
      <alignment vertical="center" wrapText="1"/>
    </xf>
    <xf numFmtId="164" fontId="0" fillId="0" borderId="0" xfId="0" applyNumberFormat="1"/>
    <xf numFmtId="165" fontId="0" fillId="0" borderId="0" xfId="0" applyNumberFormat="1"/>
    <xf numFmtId="165" fontId="2" fillId="0" borderId="0" xfId="0" applyNumberFormat="1" applyFont="1" applyAlignment="1">
      <alignment horizontal="left" vertical="center"/>
    </xf>
    <xf numFmtId="164" fontId="2" fillId="0" borderId="1" xfId="0" applyNumberFormat="1" applyFont="1" applyBorder="1" applyAlignment="1">
      <alignment horizontal="left" vertical="center"/>
    </xf>
    <xf numFmtId="164" fontId="2" fillId="0" borderId="0" xfId="0" applyNumberFormat="1" applyFont="1" applyAlignment="1">
      <alignment horizontal="left" vertical="center"/>
    </xf>
    <xf numFmtId="1" fontId="0" fillId="0" borderId="0" xfId="0" applyNumberFormat="1"/>
    <xf numFmtId="164" fontId="0" fillId="0" borderId="3" xfId="0" applyNumberFormat="1" applyBorder="1"/>
    <xf numFmtId="0" fontId="3" fillId="0" borderId="0" xfId="0" applyFont="1" applyAlignment="1">
      <alignment vertical="center" wrapText="1"/>
    </xf>
    <xf numFmtId="0" fontId="5" fillId="11" borderId="0" xfId="0" applyFont="1" applyFill="1"/>
    <xf numFmtId="9" fontId="3" fillId="0" borderId="0" xfId="1" applyFont="1"/>
    <xf numFmtId="0" fontId="5" fillId="0" borderId="0" xfId="0" applyFont="1" applyAlignment="1">
      <alignment horizontal="center"/>
    </xf>
    <xf numFmtId="17" fontId="1" fillId="0" borderId="1" xfId="0" applyNumberFormat="1" applyFont="1" applyBorder="1" applyAlignment="1">
      <alignment horizontal="center" vertical="center" wrapText="1"/>
    </xf>
    <xf numFmtId="0" fontId="1" fillId="13" borderId="1" xfId="0" applyFont="1" applyFill="1" applyBorder="1" applyAlignment="1">
      <alignment horizontal="center" vertical="center" wrapText="1"/>
    </xf>
    <xf numFmtId="17" fontId="1" fillId="13" borderId="1" xfId="0" applyNumberFormat="1" applyFont="1" applyFill="1" applyBorder="1" applyAlignment="1">
      <alignment horizontal="center" vertical="center" wrapText="1"/>
    </xf>
    <xf numFmtId="0" fontId="5" fillId="14" borderId="0" xfId="0" applyFont="1" applyFill="1"/>
    <xf numFmtId="0" fontId="0" fillId="14" borderId="0" xfId="0" applyFill="1"/>
    <xf numFmtId="3" fontId="2" fillId="0" borderId="0" xfId="0" applyNumberFormat="1" applyFont="1" applyAlignment="1">
      <alignment vertical="center"/>
    </xf>
    <xf numFmtId="3" fontId="2" fillId="0" borderId="0" xfId="0" applyNumberFormat="1" applyFont="1" applyAlignment="1">
      <alignment vertical="center" wrapText="1"/>
    </xf>
    <xf numFmtId="9" fontId="2" fillId="0" borderId="0" xfId="0" applyNumberFormat="1" applyFont="1" applyAlignment="1">
      <alignment vertical="center"/>
    </xf>
    <xf numFmtId="9" fontId="2" fillId="0" borderId="0" xfId="0" applyNumberFormat="1" applyFont="1" applyAlignment="1">
      <alignment vertical="center" wrapText="1"/>
    </xf>
    <xf numFmtId="9" fontId="9" fillId="0" borderId="0" xfId="1"/>
    <xf numFmtId="2" fontId="0" fillId="0" borderId="0" xfId="0" applyNumberFormat="1"/>
    <xf numFmtId="9" fontId="9" fillId="0" borderId="3" xfId="1" applyBorder="1"/>
    <xf numFmtId="4" fontId="0" fillId="0" borderId="3" xfId="0" applyNumberFormat="1" applyBorder="1"/>
    <xf numFmtId="9" fontId="2" fillId="0" borderId="3" xfId="0" applyNumberFormat="1" applyFont="1" applyBorder="1" applyAlignment="1">
      <alignment horizontal="center" vertical="center"/>
    </xf>
    <xf numFmtId="9" fontId="2" fillId="0" borderId="3" xfId="0" applyNumberFormat="1" applyFont="1" applyBorder="1" applyAlignment="1">
      <alignment horizontal="right" vertical="center" wrapText="1"/>
    </xf>
    <xf numFmtId="9" fontId="3" fillId="0" borderId="3" xfId="0" applyNumberFormat="1" applyFont="1" applyBorder="1" applyAlignment="1">
      <alignment horizontal="center"/>
    </xf>
    <xf numFmtId="9" fontId="3" fillId="0" borderId="0" xfId="0" applyNumberFormat="1" applyFont="1" applyAlignment="1">
      <alignment horizontal="right"/>
    </xf>
    <xf numFmtId="0" fontId="7" fillId="0" borderId="3" xfId="0" applyFont="1" applyBorder="1" applyAlignment="1">
      <alignment horizontal="center" vertical="center"/>
    </xf>
    <xf numFmtId="0" fontId="0" fillId="0" borderId="3" xfId="0" applyBorder="1"/>
    <xf numFmtId="0" fontId="7" fillId="0" borderId="3" xfId="0" applyFont="1" applyBorder="1" applyAlignment="1">
      <alignment horizontal="center" vertical="center" wrapText="1"/>
    </xf>
    <xf numFmtId="0" fontId="7" fillId="0" borderId="2" xfId="0" applyFont="1" applyBorder="1" applyAlignment="1">
      <alignment horizontal="center" vertical="center"/>
    </xf>
    <xf numFmtId="0" fontId="0" fillId="0" borderId="2" xfId="0" applyBorder="1"/>
    <xf numFmtId="0" fontId="7" fillId="0" borderId="2" xfId="0" applyFont="1" applyBorder="1" applyAlignment="1">
      <alignment horizontal="center" vertical="center" wrapText="1"/>
    </xf>
    <xf numFmtId="0" fontId="1" fillId="0" borderId="3" xfId="0" applyFont="1" applyBorder="1" applyAlignment="1">
      <alignment horizontal="center" vertical="center" wrapText="1"/>
    </xf>
    <xf numFmtId="0" fontId="0" fillId="0" borderId="1" xfId="0" applyBorder="1"/>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xf>
    <xf numFmtId="0" fontId="1" fillId="13" borderId="3" xfId="0" applyFont="1" applyFill="1" applyBorder="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left" vertical="center" wrapText="1"/>
    </xf>
    <xf numFmtId="0" fontId="0" fillId="0" borderId="0" xfId="0" applyAlignment="1">
      <alignment wrapText="1"/>
    </xf>
    <xf numFmtId="0" fontId="0" fillId="0" borderId="0" xfId="0"/>
    <xf numFmtId="0" fontId="1" fillId="0" borderId="1" xfId="0" applyFont="1" applyBorder="1" applyAlignment="1">
      <alignment horizontal="left" vertical="center" wrapText="1"/>
    </xf>
    <xf numFmtId="0" fontId="1" fillId="0" borderId="0" xfId="0" applyFont="1" applyAlignment="1">
      <alignment horizontal="center" vertical="center" wrapText="1"/>
    </xf>
    <xf numFmtId="0" fontId="1" fillId="6" borderId="1" xfId="0" applyFont="1" applyFill="1" applyBorder="1" applyAlignment="1">
      <alignment horizontal="center" vertical="center" wrapText="1"/>
    </xf>
    <xf numFmtId="0" fontId="5" fillId="0" borderId="1" xfId="0" applyFont="1" applyBorder="1" applyAlignment="1">
      <alignment horizontal="center"/>
    </xf>
    <xf numFmtId="0" fontId="1" fillId="0" borderId="5" xfId="0" applyFont="1" applyBorder="1" applyAlignment="1">
      <alignment horizontal="center" vertical="center" wrapText="1"/>
    </xf>
    <xf numFmtId="0" fontId="0" fillId="0" borderId="5" xfId="0" applyBorder="1"/>
    <xf numFmtId="0" fontId="1" fillId="5" borderId="1"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3" borderId="1" xfId="0" applyFill="1" applyBorder="1" applyAlignment="1">
      <alignment horizont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6" fillId="0" borderId="8" xfId="0" applyFont="1" applyBorder="1" applyAlignment="1">
      <alignment horizontal="center" vertical="center" wrapText="1"/>
    </xf>
    <xf numFmtId="0" fontId="15" fillId="0" borderId="0" xfId="0" applyFont="1"/>
    <xf numFmtId="0" fontId="1" fillId="0" borderId="8" xfId="0" applyFont="1" applyBorder="1" applyAlignment="1">
      <alignment horizontal="left" vertical="center" wrapText="1"/>
    </xf>
    <xf numFmtId="0" fontId="1" fillId="0" borderId="8" xfId="0" applyFont="1" applyBorder="1" applyAlignment="1">
      <alignment horizontal="center" vertical="center" wrapText="1"/>
    </xf>
    <xf numFmtId="0" fontId="1" fillId="0" borderId="8" xfId="0" applyFont="1" applyBorder="1" applyAlignment="1">
      <alignment horizontal="center" vertical="center"/>
    </xf>
    <xf numFmtId="0" fontId="0" fillId="0" borderId="4" xfId="0" applyBorder="1"/>
    <xf numFmtId="0" fontId="19" fillId="0" borderId="1" xfId="0" applyFont="1" applyBorder="1" applyAlignment="1">
      <alignment horizontal="left" vertical="center" wrapText="1"/>
    </xf>
    <xf numFmtId="0" fontId="19" fillId="0" borderId="3" xfId="0" applyFont="1" applyBorder="1" applyAlignment="1">
      <alignment horizontal="center" vertical="center" wrapText="1"/>
    </xf>
    <xf numFmtId="0" fontId="19" fillId="0" borderId="1" xfId="0" applyFont="1" applyBorder="1" applyAlignment="1">
      <alignment horizontal="center" vertical="center"/>
    </xf>
    <xf numFmtId="0" fontId="19" fillId="0" borderId="3" xfId="0" applyFont="1" applyBorder="1" applyAlignment="1">
      <alignment horizontal="center" vertical="center"/>
    </xf>
    <xf numFmtId="0" fontId="19" fillId="0" borderId="3" xfId="0" applyFont="1" applyBorder="1" applyAlignment="1">
      <alignment horizontal="left" vertical="center" wrapText="1"/>
    </xf>
    <xf numFmtId="0" fontId="18" fillId="0" borderId="0" xfId="0" applyFont="1" applyAlignment="1">
      <alignment wrapText="1"/>
    </xf>
    <xf numFmtId="0" fontId="10" fillId="0" borderId="0" xfId="0" applyFont="1"/>
    <xf numFmtId="0" fontId="5" fillId="0" borderId="5" xfId="0" applyFont="1" applyBorder="1" applyAlignment="1">
      <alignment horizontal="center" vertical="center" wrapText="1"/>
    </xf>
    <xf numFmtId="0" fontId="1" fillId="3" borderId="1" xfId="0" applyFont="1" applyFill="1" applyBorder="1" applyAlignment="1">
      <alignment horizontal="center" vertical="center"/>
    </xf>
    <xf numFmtId="0" fontId="8" fillId="0" borderId="1" xfId="0" applyFont="1" applyBorder="1" applyAlignment="1">
      <alignment horizontal="center"/>
    </xf>
    <xf numFmtId="0" fontId="1" fillId="1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5" fillId="15" borderId="0" xfId="0" applyFont="1" applyFill="1" applyAlignment="1">
      <alignment horizontal="center" vertical="center" wrapText="1"/>
    </xf>
    <xf numFmtId="0" fontId="1" fillId="15" borderId="1" xfId="0" applyFont="1" applyFill="1" applyBorder="1" applyAlignment="1">
      <alignment horizontal="center" vertical="center" wrapText="1"/>
    </xf>
    <xf numFmtId="0" fontId="14" fillId="0" borderId="0" xfId="0" applyFont="1" applyAlignment="1">
      <alignment horizontal="center" vertical="center" wrapText="1"/>
    </xf>
    <xf numFmtId="0" fontId="14" fillId="0" borderId="2" xfId="0" applyFont="1" applyBorder="1" applyAlignment="1">
      <alignment horizontal="center" vertical="center" wrapText="1"/>
    </xf>
    <xf numFmtId="0" fontId="1" fillId="10" borderId="1" xfId="0" applyFont="1" applyFill="1" applyBorder="1" applyAlignment="1">
      <alignment horizontal="center" vertical="center" wrapText="1"/>
    </xf>
    <xf numFmtId="0" fontId="21" fillId="0" borderId="0" xfId="0" applyFont="1" applyAlignment="1">
      <alignment horizontal="left" vertical="center" wrapText="1"/>
    </xf>
    <xf numFmtId="0" fontId="3" fillId="0" borderId="0" xfId="0" applyFont="1" applyAlignment="1">
      <alignment horizontal="left"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2:B3"/>
  <sheetViews>
    <sheetView workbookViewId="0"/>
  </sheetViews>
  <sheetFormatPr defaultRowHeight="15" x14ac:dyDescent="0.25"/>
  <cols>
    <col min="1" max="1" width="3.85546875" customWidth="1"/>
    <col min="2" max="2" width="85.140625" customWidth="1"/>
  </cols>
  <sheetData>
    <row r="2" spans="2:2" x14ac:dyDescent="0.25">
      <c r="B2" s="116" t="s">
        <v>0</v>
      </c>
    </row>
    <row r="3" spans="2:2" x14ac:dyDescent="0.25">
      <c r="B3" t="s">
        <v>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sheetPr>
  <dimension ref="B1:G26"/>
  <sheetViews>
    <sheetView workbookViewId="0"/>
  </sheetViews>
  <sheetFormatPr defaultRowHeight="15" x14ac:dyDescent="0.25"/>
  <cols>
    <col min="1" max="1" width="4.140625" customWidth="1"/>
    <col min="2" max="2" width="20.7109375" customWidth="1"/>
    <col min="3" max="3" width="12" customWidth="1"/>
    <col min="4" max="4" width="12.42578125" customWidth="1"/>
    <col min="7" max="7" width="13.5703125" customWidth="1"/>
  </cols>
  <sheetData>
    <row r="1" spans="2:7" x14ac:dyDescent="0.25">
      <c r="B1" s="75" t="s">
        <v>2</v>
      </c>
      <c r="C1" s="74"/>
    </row>
    <row r="2" spans="2:7" x14ac:dyDescent="0.25">
      <c r="B2" t="s">
        <v>110</v>
      </c>
    </row>
    <row r="3" spans="2:7" ht="15.75" customHeight="1" thickBot="1" x14ac:dyDescent="0.3"/>
    <row r="4" spans="2:7" x14ac:dyDescent="0.25">
      <c r="B4" s="149" t="s">
        <v>111</v>
      </c>
      <c r="C4" s="142" t="s">
        <v>112</v>
      </c>
      <c r="D4" s="142" t="s">
        <v>113</v>
      </c>
      <c r="E4" s="142" t="s">
        <v>90</v>
      </c>
      <c r="F4" s="142" t="s">
        <v>114</v>
      </c>
      <c r="G4" s="142" t="s">
        <v>115</v>
      </c>
    </row>
    <row r="5" spans="2:7" ht="61.5" customHeight="1" thickBot="1" x14ac:dyDescent="0.3">
      <c r="B5" s="143"/>
      <c r="C5" s="143"/>
      <c r="D5" s="143"/>
      <c r="E5" s="143"/>
      <c r="F5" s="143"/>
      <c r="G5" s="143"/>
    </row>
    <row r="6" spans="2:7" x14ac:dyDescent="0.25">
      <c r="B6" s="2" t="s">
        <v>18</v>
      </c>
      <c r="C6" s="3">
        <v>494</v>
      </c>
      <c r="D6" s="3">
        <v>494</v>
      </c>
      <c r="E6" s="3">
        <v>931.45698290000007</v>
      </c>
      <c r="F6" s="3">
        <v>192.64134680000001</v>
      </c>
      <c r="G6" s="19">
        <f t="shared" ref="G6:G25" si="0">IFERROR(D6/C6, "")</f>
        <v>1</v>
      </c>
    </row>
    <row r="7" spans="2:7" x14ac:dyDescent="0.25">
      <c r="B7" s="2" t="s">
        <v>19</v>
      </c>
      <c r="C7" s="3">
        <v>174</v>
      </c>
      <c r="D7" s="3">
        <v>174</v>
      </c>
      <c r="E7" s="3">
        <v>187.40968359999999</v>
      </c>
      <c r="F7" s="3">
        <v>158.34953590000001</v>
      </c>
      <c r="G7" s="19">
        <f t="shared" si="0"/>
        <v>1</v>
      </c>
    </row>
    <row r="8" spans="2:7" x14ac:dyDescent="0.25">
      <c r="B8" s="2" t="s">
        <v>20</v>
      </c>
      <c r="C8" s="3">
        <v>4</v>
      </c>
      <c r="D8" s="3">
        <v>4</v>
      </c>
      <c r="E8" s="3">
        <v>3.4743591999999999</v>
      </c>
      <c r="F8" s="3">
        <v>2.0476190999999999</v>
      </c>
      <c r="G8" s="19">
        <f t="shared" si="0"/>
        <v>1</v>
      </c>
    </row>
    <row r="9" spans="2:7" x14ac:dyDescent="0.25">
      <c r="B9" s="11" t="s">
        <v>21</v>
      </c>
      <c r="C9" s="20">
        <v>162</v>
      </c>
      <c r="D9" s="20">
        <v>162</v>
      </c>
      <c r="E9" s="20">
        <v>417.34757639999998</v>
      </c>
      <c r="F9" s="20">
        <v>190.5530468</v>
      </c>
      <c r="G9" s="19">
        <f t="shared" si="0"/>
        <v>1</v>
      </c>
    </row>
    <row r="10" spans="2:7" x14ac:dyDescent="0.25">
      <c r="B10" s="11"/>
      <c r="C10" s="20"/>
      <c r="D10" s="20"/>
      <c r="E10" s="20"/>
      <c r="F10" s="20"/>
      <c r="G10" s="19" t="str">
        <f t="shared" si="0"/>
        <v/>
      </c>
    </row>
    <row r="11" spans="2:7" x14ac:dyDescent="0.25">
      <c r="B11" s="11"/>
      <c r="C11" s="20"/>
      <c r="D11" s="20"/>
      <c r="E11" s="20"/>
      <c r="F11" s="20"/>
      <c r="G11" s="19" t="str">
        <f t="shared" si="0"/>
        <v/>
      </c>
    </row>
    <row r="12" spans="2:7" x14ac:dyDescent="0.25">
      <c r="B12" s="11"/>
      <c r="C12" s="20"/>
      <c r="D12" s="20"/>
      <c r="E12" s="20"/>
      <c r="F12" s="20"/>
      <c r="G12" s="19" t="str">
        <f t="shared" si="0"/>
        <v/>
      </c>
    </row>
    <row r="13" spans="2:7" x14ac:dyDescent="0.25">
      <c r="B13" s="11"/>
      <c r="C13" s="20"/>
      <c r="D13" s="20"/>
      <c r="E13" s="20"/>
      <c r="F13" s="20"/>
      <c r="G13" s="19" t="str">
        <f t="shared" si="0"/>
        <v/>
      </c>
    </row>
    <row r="14" spans="2:7" x14ac:dyDescent="0.25">
      <c r="B14" s="11"/>
      <c r="C14" s="20"/>
      <c r="D14" s="20"/>
      <c r="E14" s="20"/>
      <c r="F14" s="20"/>
      <c r="G14" s="19" t="str">
        <f t="shared" si="0"/>
        <v/>
      </c>
    </row>
    <row r="15" spans="2:7" x14ac:dyDescent="0.25">
      <c r="B15" s="11"/>
      <c r="C15" s="20"/>
      <c r="D15" s="20"/>
      <c r="E15" s="20"/>
      <c r="F15" s="20"/>
      <c r="G15" s="19" t="str">
        <f t="shared" si="0"/>
        <v/>
      </c>
    </row>
    <row r="16" spans="2:7" x14ac:dyDescent="0.25">
      <c r="B16" s="11"/>
      <c r="C16" s="20"/>
      <c r="D16" s="20"/>
      <c r="E16" s="20"/>
      <c r="F16" s="20"/>
      <c r="G16" s="19" t="str">
        <f t="shared" si="0"/>
        <v/>
      </c>
    </row>
    <row r="17" spans="2:7" x14ac:dyDescent="0.25">
      <c r="B17" s="11"/>
      <c r="C17" s="20"/>
      <c r="D17" s="20"/>
      <c r="E17" s="20"/>
      <c r="F17" s="20"/>
      <c r="G17" s="19" t="str">
        <f t="shared" si="0"/>
        <v/>
      </c>
    </row>
    <row r="18" spans="2:7" x14ac:dyDescent="0.25">
      <c r="B18" s="11"/>
      <c r="C18" s="20"/>
      <c r="D18" s="20"/>
      <c r="E18" s="20"/>
      <c r="F18" s="20"/>
      <c r="G18" s="19" t="str">
        <f t="shared" si="0"/>
        <v/>
      </c>
    </row>
    <row r="19" spans="2:7" x14ac:dyDescent="0.25">
      <c r="B19" s="11"/>
      <c r="C19" s="20"/>
      <c r="D19" s="20"/>
      <c r="E19" s="20"/>
      <c r="F19" s="20"/>
      <c r="G19" s="19" t="str">
        <f t="shared" si="0"/>
        <v/>
      </c>
    </row>
    <row r="20" spans="2:7" x14ac:dyDescent="0.25">
      <c r="B20" s="11"/>
      <c r="C20" s="20"/>
      <c r="D20" s="20"/>
      <c r="E20" s="20"/>
      <c r="F20" s="20"/>
      <c r="G20" s="19" t="str">
        <f t="shared" si="0"/>
        <v/>
      </c>
    </row>
    <row r="21" spans="2:7" x14ac:dyDescent="0.25">
      <c r="B21" s="11"/>
      <c r="C21" s="20"/>
      <c r="D21" s="20"/>
      <c r="E21" s="20"/>
      <c r="F21" s="20"/>
      <c r="G21" s="19" t="str">
        <f t="shared" si="0"/>
        <v/>
      </c>
    </row>
    <row r="22" spans="2:7" x14ac:dyDescent="0.25">
      <c r="B22" s="11"/>
      <c r="C22" s="20"/>
      <c r="D22" s="20"/>
      <c r="E22" s="20"/>
      <c r="F22" s="20"/>
      <c r="G22" s="19" t="str">
        <f t="shared" si="0"/>
        <v/>
      </c>
    </row>
    <row r="23" spans="2:7" x14ac:dyDescent="0.25">
      <c r="B23" s="11"/>
      <c r="C23" s="20"/>
      <c r="D23" s="20"/>
      <c r="E23" s="20"/>
      <c r="F23" s="20"/>
      <c r="G23" s="19" t="str">
        <f t="shared" si="0"/>
        <v/>
      </c>
    </row>
    <row r="24" spans="2:7" x14ac:dyDescent="0.25">
      <c r="B24" s="11"/>
      <c r="C24" s="20"/>
      <c r="D24" s="20"/>
      <c r="E24" s="20"/>
      <c r="F24" s="20"/>
      <c r="G24" s="19" t="str">
        <f t="shared" si="0"/>
        <v/>
      </c>
    </row>
    <row r="25" spans="2:7" ht="15.75" customHeight="1" thickBot="1" x14ac:dyDescent="0.3">
      <c r="B25" s="12"/>
      <c r="C25" s="21"/>
      <c r="D25" s="21"/>
      <c r="E25" s="21"/>
      <c r="F25" s="21"/>
      <c r="G25" s="79" t="str">
        <f t="shared" si="0"/>
        <v/>
      </c>
    </row>
    <row r="26" spans="2:7" ht="15.75" customHeight="1" thickBot="1" x14ac:dyDescent="0.3">
      <c r="B26" s="80" t="s">
        <v>40</v>
      </c>
      <c r="C26" s="81">
        <f>SUM(C6:C25)</f>
        <v>834</v>
      </c>
      <c r="D26" s="81">
        <f>SUM(D6:D25)</f>
        <v>834</v>
      </c>
      <c r="E26" s="81">
        <f>SUM(E6:E25)</f>
        <v>1539.6886021</v>
      </c>
      <c r="F26" s="81">
        <f>SUM(F6:F25)</f>
        <v>543.59154860000012</v>
      </c>
      <c r="G26" s="80"/>
    </row>
  </sheetData>
  <mergeCells count="6">
    <mergeCell ref="G4:G5"/>
    <mergeCell ref="B4:B5"/>
    <mergeCell ref="C4:C5"/>
    <mergeCell ref="D4:D5"/>
    <mergeCell ref="E4:E5"/>
    <mergeCell ref="F4:F5"/>
  </mergeCell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sheetPr>
  <dimension ref="B1:S27"/>
  <sheetViews>
    <sheetView workbookViewId="0"/>
  </sheetViews>
  <sheetFormatPr defaultRowHeight="15" x14ac:dyDescent="0.25"/>
  <cols>
    <col min="1" max="1" width="4.42578125" customWidth="1"/>
    <col min="5" max="5" width="10.140625" customWidth="1"/>
    <col min="7" max="7" width="12.85546875" customWidth="1"/>
    <col min="15" max="15" width="9.140625" style="84" customWidth="1"/>
    <col min="16" max="16" width="14.7109375" style="84" bestFit="1" customWidth="1"/>
    <col min="17" max="17" width="9.140625" style="84" customWidth="1"/>
    <col min="18" max="18" width="15.140625" style="84" customWidth="1"/>
    <col min="19" max="19" width="16.28515625" style="84" customWidth="1"/>
  </cols>
  <sheetData>
    <row r="1" spans="2:19" x14ac:dyDescent="0.25">
      <c r="B1" s="75" t="s">
        <v>2</v>
      </c>
    </row>
    <row r="2" spans="2:19" x14ac:dyDescent="0.25">
      <c r="B2" t="s">
        <v>116</v>
      </c>
    </row>
    <row r="3" spans="2:19" ht="15.75" customHeight="1" thickBot="1" x14ac:dyDescent="0.3">
      <c r="K3" s="34"/>
      <c r="L3" s="34"/>
      <c r="O3" s="85"/>
      <c r="P3" s="85" t="s">
        <v>117</v>
      </c>
      <c r="Q3" s="85"/>
    </row>
    <row r="4" spans="2:19" ht="48" customHeight="1" x14ac:dyDescent="0.25">
      <c r="B4" s="167" t="s">
        <v>14</v>
      </c>
      <c r="C4" s="168" t="s">
        <v>118</v>
      </c>
      <c r="D4" s="168" t="s">
        <v>119</v>
      </c>
      <c r="E4" s="36" t="s">
        <v>120</v>
      </c>
      <c r="F4" s="36" t="s">
        <v>121</v>
      </c>
      <c r="G4" s="168" t="s">
        <v>122</v>
      </c>
      <c r="H4" s="169" t="s">
        <v>123</v>
      </c>
      <c r="I4" s="170"/>
      <c r="J4" s="170"/>
      <c r="L4" s="83" t="s">
        <v>124</v>
      </c>
      <c r="O4" s="165" t="s">
        <v>119</v>
      </c>
      <c r="P4" s="86" t="s">
        <v>120</v>
      </c>
      <c r="Q4" s="86" t="s">
        <v>121</v>
      </c>
    </row>
    <row r="5" spans="2:19" ht="15.75" customHeight="1" thickBot="1" x14ac:dyDescent="0.3">
      <c r="B5" s="151"/>
      <c r="C5" s="151"/>
      <c r="D5" s="151"/>
      <c r="E5" s="5" t="s">
        <v>125</v>
      </c>
      <c r="F5" s="5" t="s">
        <v>126</v>
      </c>
      <c r="G5" s="151"/>
      <c r="H5" s="157"/>
      <c r="I5" s="157"/>
      <c r="J5" s="157"/>
      <c r="O5" s="166"/>
      <c r="P5" s="87" t="s">
        <v>125</v>
      </c>
      <c r="Q5" s="87" t="s">
        <v>126</v>
      </c>
    </row>
    <row r="6" spans="2:19" ht="15.75" customHeight="1" thickBot="1" x14ac:dyDescent="0.3">
      <c r="B6" s="157"/>
      <c r="C6" s="157"/>
      <c r="D6" s="157"/>
      <c r="E6" s="37"/>
      <c r="F6" s="38" t="s">
        <v>127</v>
      </c>
      <c r="G6" s="157"/>
      <c r="H6" s="10" t="s">
        <v>104</v>
      </c>
      <c r="I6" s="10" t="s">
        <v>128</v>
      </c>
      <c r="J6" s="10" t="s">
        <v>129</v>
      </c>
      <c r="K6" s="34"/>
      <c r="L6" s="34"/>
      <c r="O6" s="157"/>
      <c r="P6" s="88"/>
      <c r="Q6" s="89" t="s">
        <v>130</v>
      </c>
      <c r="R6" s="90" t="s">
        <v>131</v>
      </c>
      <c r="S6" s="90" t="s">
        <v>132</v>
      </c>
    </row>
    <row r="7" spans="2:19" x14ac:dyDescent="0.25">
      <c r="B7" s="11" t="s">
        <v>18</v>
      </c>
      <c r="C7" s="40">
        <v>894</v>
      </c>
      <c r="D7" s="40">
        <f t="shared" ref="D7:D10" si="0">O7/1000</f>
        <v>1849.443</v>
      </c>
      <c r="E7" s="40">
        <f t="shared" ref="E7:E10" si="1">P7/1000000</f>
        <v>247.685484</v>
      </c>
      <c r="F7" s="40">
        <f t="shared" ref="F7:F10" si="2">Q7</f>
        <v>84897.627648399997</v>
      </c>
      <c r="G7" s="40">
        <f t="shared" ref="G7:G10" si="3">L7*5</f>
        <v>2470</v>
      </c>
      <c r="H7" s="41">
        <f t="shared" ref="H7:H10" si="4">IFERROR(R7/P7,"NaN")</f>
        <v>0.59196917652227043</v>
      </c>
      <c r="I7" s="41">
        <f t="shared" ref="I7:I10" si="5">IFERROR(J7-H7, "NaN")</f>
        <v>0.25698336039749514</v>
      </c>
      <c r="J7" s="41">
        <f t="shared" ref="J7:J10" si="6">IFERROR(S7/P7,"NaN")</f>
        <v>0.84895253691976558</v>
      </c>
      <c r="L7" s="44">
        <v>494</v>
      </c>
      <c r="O7">
        <v>1849443</v>
      </c>
      <c r="P7">
        <v>247685484</v>
      </c>
      <c r="Q7">
        <v>84897.627648399997</v>
      </c>
      <c r="R7">
        <v>146622172</v>
      </c>
      <c r="S7">
        <v>210273220</v>
      </c>
    </row>
    <row r="8" spans="2:19" x14ac:dyDescent="0.25">
      <c r="B8" s="11" t="s">
        <v>19</v>
      </c>
      <c r="C8" s="40">
        <v>290</v>
      </c>
      <c r="D8" s="40">
        <f t="shared" si="0"/>
        <v>405.82600000000002</v>
      </c>
      <c r="E8" s="40">
        <f t="shared" si="1"/>
        <v>54.070115999999999</v>
      </c>
      <c r="F8" s="40">
        <f t="shared" si="2"/>
        <v>20244.523703300001</v>
      </c>
      <c r="G8" s="40">
        <f t="shared" si="3"/>
        <v>870</v>
      </c>
      <c r="H8" s="41">
        <f t="shared" si="4"/>
        <v>0.52702570491988587</v>
      </c>
      <c r="I8" s="41">
        <f t="shared" si="5"/>
        <v>0.46248225174882185</v>
      </c>
      <c r="J8" s="41">
        <f t="shared" si="6"/>
        <v>0.98950795666870772</v>
      </c>
      <c r="L8" s="44">
        <v>174</v>
      </c>
      <c r="O8">
        <v>405826</v>
      </c>
      <c r="P8">
        <v>54070116</v>
      </c>
      <c r="Q8">
        <v>20244.523703300001</v>
      </c>
      <c r="R8">
        <v>28496341</v>
      </c>
      <c r="S8">
        <v>53502810</v>
      </c>
    </row>
    <row r="9" spans="2:19" x14ac:dyDescent="0.25">
      <c r="B9" s="11" t="s">
        <v>20</v>
      </c>
      <c r="C9" s="40">
        <v>12</v>
      </c>
      <c r="D9" s="40">
        <f t="shared" si="0"/>
        <v>29.207999999999998</v>
      </c>
      <c r="E9" s="40">
        <f t="shared" si="1"/>
        <v>5.8212869999999999</v>
      </c>
      <c r="F9" s="40">
        <f t="shared" si="2"/>
        <v>1202.5699081</v>
      </c>
      <c r="G9" s="40">
        <f t="shared" si="3"/>
        <v>20</v>
      </c>
      <c r="H9" s="41">
        <f t="shared" si="4"/>
        <v>0.24404534598620545</v>
      </c>
      <c r="I9" s="41">
        <f t="shared" si="5"/>
        <v>0.73964503038589235</v>
      </c>
      <c r="J9" s="41">
        <f t="shared" si="6"/>
        <v>0.98369037637209777</v>
      </c>
      <c r="L9" s="44">
        <v>4</v>
      </c>
      <c r="O9">
        <v>29208</v>
      </c>
      <c r="P9">
        <v>5821287</v>
      </c>
      <c r="Q9">
        <v>1202.5699081</v>
      </c>
      <c r="R9">
        <v>1420658</v>
      </c>
      <c r="S9">
        <v>5726344</v>
      </c>
    </row>
    <row r="10" spans="2:19" x14ac:dyDescent="0.25">
      <c r="B10" s="11" t="s">
        <v>21</v>
      </c>
      <c r="C10" s="40">
        <v>349</v>
      </c>
      <c r="D10" s="40">
        <f t="shared" si="0"/>
        <v>856.94600000000003</v>
      </c>
      <c r="E10" s="40">
        <f t="shared" si="1"/>
        <v>121.33653</v>
      </c>
      <c r="F10" s="40">
        <f t="shared" si="2"/>
        <v>41256.642472</v>
      </c>
      <c r="G10" s="40">
        <f t="shared" si="3"/>
        <v>810</v>
      </c>
      <c r="H10" s="41">
        <f t="shared" si="4"/>
        <v>0.57720082319809207</v>
      </c>
      <c r="I10" s="41">
        <f t="shared" si="5"/>
        <v>0.22740764879298925</v>
      </c>
      <c r="J10" s="41">
        <f t="shared" si="6"/>
        <v>0.80460847199108132</v>
      </c>
      <c r="L10" s="44">
        <v>162</v>
      </c>
      <c r="O10">
        <v>856946</v>
      </c>
      <c r="P10">
        <v>121336530</v>
      </c>
      <c r="Q10">
        <v>41256.642472</v>
      </c>
      <c r="R10">
        <v>70035545</v>
      </c>
      <c r="S10">
        <v>97628400</v>
      </c>
    </row>
    <row r="11" spans="2:19" x14ac:dyDescent="0.25">
      <c r="B11" s="11"/>
      <c r="C11" s="40"/>
      <c r="D11" s="40"/>
      <c r="E11" s="40"/>
      <c r="F11" s="40"/>
      <c r="G11" s="40"/>
      <c r="H11" s="41"/>
      <c r="I11" s="41"/>
      <c r="J11" s="41"/>
      <c r="L11" s="44"/>
    </row>
    <row r="12" spans="2:19" x14ac:dyDescent="0.25">
      <c r="B12" s="11"/>
      <c r="C12" s="40"/>
      <c r="D12" s="40"/>
      <c r="E12" s="40"/>
      <c r="F12" s="40"/>
      <c r="G12" s="40"/>
      <c r="H12" s="41"/>
      <c r="I12" s="41"/>
      <c r="J12" s="41"/>
      <c r="L12" s="44"/>
    </row>
    <row r="13" spans="2:19" x14ac:dyDescent="0.25">
      <c r="B13" s="11"/>
      <c r="C13" s="40"/>
      <c r="D13" s="40"/>
      <c r="E13" s="40"/>
      <c r="F13" s="40"/>
      <c r="G13" s="40"/>
      <c r="H13" s="41"/>
      <c r="I13" s="41"/>
      <c r="J13" s="41"/>
      <c r="L13" s="44"/>
    </row>
    <row r="14" spans="2:19" x14ac:dyDescent="0.25">
      <c r="B14" s="11"/>
      <c r="C14" s="40"/>
      <c r="D14" s="40"/>
      <c r="E14" s="40"/>
      <c r="F14" s="40"/>
      <c r="G14" s="40"/>
      <c r="H14" s="41"/>
      <c r="I14" s="41"/>
      <c r="J14" s="41"/>
      <c r="L14" s="44"/>
    </row>
    <row r="15" spans="2:19" x14ac:dyDescent="0.25">
      <c r="B15" s="11"/>
      <c r="C15" s="40"/>
      <c r="D15" s="40"/>
      <c r="E15" s="40"/>
      <c r="F15" s="40"/>
      <c r="G15" s="40"/>
      <c r="H15" s="41"/>
      <c r="I15" s="41"/>
      <c r="J15" s="41"/>
      <c r="L15" s="44"/>
    </row>
    <row r="16" spans="2:19" x14ac:dyDescent="0.25">
      <c r="B16" s="11"/>
      <c r="C16" s="40"/>
      <c r="D16" s="40"/>
      <c r="E16" s="40"/>
      <c r="F16" s="40"/>
      <c r="G16" s="40"/>
      <c r="H16" s="41"/>
      <c r="I16" s="41"/>
      <c r="J16" s="41"/>
      <c r="L16" s="44"/>
    </row>
    <row r="17" spans="2:19" x14ac:dyDescent="0.25">
      <c r="B17" s="11"/>
      <c r="C17" s="40"/>
      <c r="D17" s="40"/>
      <c r="E17" s="40"/>
      <c r="F17" s="40"/>
      <c r="G17" s="40"/>
      <c r="H17" s="41"/>
      <c r="I17" s="41"/>
      <c r="J17" s="41"/>
      <c r="L17" s="44"/>
    </row>
    <row r="18" spans="2:19" x14ac:dyDescent="0.25">
      <c r="B18" s="11"/>
      <c r="C18" s="40"/>
      <c r="D18" s="40"/>
      <c r="E18" s="40"/>
      <c r="F18" s="40"/>
      <c r="G18" s="40"/>
      <c r="H18" s="41"/>
      <c r="I18" s="41"/>
      <c r="J18" s="41"/>
      <c r="L18" s="44"/>
    </row>
    <row r="19" spans="2:19" x14ac:dyDescent="0.25">
      <c r="B19" s="11"/>
      <c r="C19" s="40"/>
      <c r="D19" s="40"/>
      <c r="E19" s="40"/>
      <c r="F19" s="40"/>
      <c r="G19" s="40"/>
      <c r="H19" s="41"/>
      <c r="I19" s="41"/>
      <c r="J19" s="41"/>
      <c r="L19" s="44"/>
    </row>
    <row r="20" spans="2:19" x14ac:dyDescent="0.25">
      <c r="B20" s="11"/>
      <c r="C20" s="40"/>
      <c r="D20" s="40"/>
      <c r="E20" s="40"/>
      <c r="F20" s="40"/>
      <c r="G20" s="40"/>
      <c r="H20" s="41"/>
      <c r="I20" s="41"/>
      <c r="J20" s="41"/>
      <c r="L20" s="44"/>
    </row>
    <row r="21" spans="2:19" x14ac:dyDescent="0.25">
      <c r="B21" s="11"/>
      <c r="C21" s="40"/>
      <c r="D21" s="40"/>
      <c r="E21" s="40"/>
      <c r="F21" s="40"/>
      <c r="G21" s="40"/>
      <c r="H21" s="41"/>
      <c r="I21" s="41"/>
      <c r="J21" s="41"/>
      <c r="L21" s="44"/>
    </row>
    <row r="22" spans="2:19" x14ac:dyDescent="0.25">
      <c r="B22" s="11"/>
      <c r="C22" s="40"/>
      <c r="D22" s="40"/>
      <c r="E22" s="40"/>
      <c r="F22" s="40"/>
      <c r="G22" s="40"/>
      <c r="H22" s="41"/>
      <c r="I22" s="41"/>
      <c r="J22" s="41"/>
      <c r="L22" s="44"/>
    </row>
    <row r="23" spans="2:19" x14ac:dyDescent="0.25">
      <c r="B23" s="11"/>
      <c r="C23" s="40"/>
      <c r="D23" s="40"/>
      <c r="E23" s="40"/>
      <c r="F23" s="40"/>
      <c r="G23" s="40"/>
      <c r="H23" s="41"/>
      <c r="I23" s="41"/>
      <c r="J23" s="41"/>
      <c r="L23" s="44"/>
    </row>
    <row r="24" spans="2:19" x14ac:dyDescent="0.25">
      <c r="B24" s="11"/>
      <c r="C24" s="40"/>
      <c r="D24" s="40"/>
      <c r="E24" s="40"/>
      <c r="F24" s="40"/>
      <c r="G24" s="40"/>
      <c r="H24" s="41"/>
      <c r="I24" s="41"/>
      <c r="J24" s="41"/>
      <c r="L24" s="44"/>
    </row>
    <row r="25" spans="2:19" x14ac:dyDescent="0.25">
      <c r="B25" s="11"/>
      <c r="C25" s="40"/>
      <c r="D25" s="40"/>
      <c r="E25" s="40"/>
      <c r="F25" s="40"/>
      <c r="G25" s="40"/>
      <c r="H25" s="41"/>
      <c r="I25" s="41"/>
      <c r="J25" s="41"/>
      <c r="L25" s="44"/>
    </row>
    <row r="26" spans="2:19" ht="15.75" customHeight="1" thickBot="1" x14ac:dyDescent="0.3">
      <c r="B26" s="12"/>
      <c r="C26" s="104"/>
      <c r="D26" s="104"/>
      <c r="E26" s="104"/>
      <c r="F26" s="104"/>
      <c r="G26" s="104"/>
      <c r="H26" s="105"/>
      <c r="I26" s="105"/>
      <c r="J26" s="105"/>
      <c r="K26" s="34"/>
      <c r="L26" s="57"/>
    </row>
    <row r="27" spans="2:19" ht="15.75" customHeight="1" thickBot="1" x14ac:dyDescent="0.3">
      <c r="B27" s="34" t="s">
        <v>22</v>
      </c>
      <c r="C27" s="57">
        <f>SUM(C7:C26)</f>
        <v>1545</v>
      </c>
      <c r="D27" s="63">
        <f>ROUNDUP(SUM(D7:D26),-1)</f>
        <v>3150</v>
      </c>
      <c r="E27" s="63">
        <f>ROUNDUP(SUM(E7:E26),-1)</f>
        <v>430</v>
      </c>
      <c r="F27" s="63">
        <f>ROUNDUP(SUM(F7:F26),-2)</f>
        <v>147700</v>
      </c>
      <c r="G27" s="63">
        <f>ROUNDUP(SUM(G7:G26),-2)</f>
        <v>4200</v>
      </c>
      <c r="H27" s="134">
        <f t="shared" ref="H27" si="7">IFERROR(R27/P27,"NaN")</f>
        <v>0.57488226347556759</v>
      </c>
      <c r="I27" s="134">
        <f t="shared" ref="I27" si="8">IFERROR(J27-H27, "NaN")</f>
        <v>0.28107317985811575</v>
      </c>
      <c r="J27" s="134">
        <f t="shared" ref="J27" si="9">IFERROR(S27/P27,"NaN")</f>
        <v>0.85595544333368334</v>
      </c>
      <c r="K27" s="34"/>
      <c r="L27" s="57">
        <f>SUM(L7:L26)</f>
        <v>834</v>
      </c>
      <c r="O27" s="63">
        <f>SUM(O7:O26)</f>
        <v>3141423</v>
      </c>
      <c r="P27" s="63">
        <f t="shared" ref="P27:S27" si="10">SUM(P7:P26)</f>
        <v>428913417</v>
      </c>
      <c r="Q27" s="63">
        <f t="shared" si="10"/>
        <v>147601.3637318</v>
      </c>
      <c r="R27" s="63">
        <f t="shared" si="10"/>
        <v>246574716</v>
      </c>
      <c r="S27" s="63">
        <f t="shared" si="10"/>
        <v>367130774</v>
      </c>
    </row>
  </sheetData>
  <mergeCells count="6">
    <mergeCell ref="O4:O6"/>
    <mergeCell ref="B4:B6"/>
    <mergeCell ref="C4:C6"/>
    <mergeCell ref="D4:D6"/>
    <mergeCell ref="G4:G6"/>
    <mergeCell ref="H4:J5"/>
  </mergeCells>
  <pageMargins left="0.7" right="0.7" top="0.75" bottom="0.75" header="0.3" footer="0.3"/>
  <pageSetup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sheetPr>
  <dimension ref="A1:AG30"/>
  <sheetViews>
    <sheetView workbookViewId="0"/>
  </sheetViews>
  <sheetFormatPr defaultRowHeight="15" x14ac:dyDescent="0.25"/>
  <cols>
    <col min="1" max="1" width="5.140625" customWidth="1"/>
    <col min="2" max="2" width="14.42578125" customWidth="1"/>
  </cols>
  <sheetData>
    <row r="1" spans="1:33" ht="28.5" customHeight="1" x14ac:dyDescent="0.25">
      <c r="B1" s="76" t="s">
        <v>66</v>
      </c>
    </row>
    <row r="2" spans="1:33" s="77" customFormat="1" x14ac:dyDescent="0.25">
      <c r="A2" s="77" t="s">
        <v>31</v>
      </c>
      <c r="B2" s="91" t="s">
        <v>33</v>
      </c>
    </row>
    <row r="3" spans="1:33" s="77" customFormat="1" x14ac:dyDescent="0.25"/>
    <row r="4" spans="1:33" s="77" customFormat="1" ht="15.75" customHeight="1" thickBot="1" x14ac:dyDescent="0.3">
      <c r="B4" s="92"/>
      <c r="C4" s="173" t="s">
        <v>5</v>
      </c>
      <c r="D4" s="143"/>
      <c r="E4" s="143"/>
      <c r="F4" s="143"/>
      <c r="G4" s="143"/>
      <c r="H4" s="143"/>
      <c r="I4" s="143"/>
      <c r="J4" s="93"/>
      <c r="K4" s="173" t="s">
        <v>6</v>
      </c>
      <c r="L4" s="143"/>
      <c r="M4" s="143"/>
      <c r="N4" s="143"/>
      <c r="O4" s="143"/>
      <c r="P4" s="143"/>
      <c r="Q4" s="143"/>
      <c r="S4" s="173" t="s">
        <v>5</v>
      </c>
      <c r="T4" s="143"/>
      <c r="U4" s="143"/>
      <c r="V4" s="143"/>
      <c r="W4" s="143"/>
      <c r="X4" s="143"/>
      <c r="Y4" s="143"/>
      <c r="Z4" s="93"/>
      <c r="AA4" s="173" t="s">
        <v>6</v>
      </c>
      <c r="AB4" s="143"/>
      <c r="AC4" s="143"/>
      <c r="AD4" s="143"/>
      <c r="AE4" s="143"/>
      <c r="AF4" s="143"/>
      <c r="AG4" s="143"/>
    </row>
    <row r="5" spans="1:33" s="77" customFormat="1" ht="15.75" customHeight="1" thickBot="1" x14ac:dyDescent="0.3">
      <c r="B5" s="91"/>
      <c r="C5" s="174" t="s">
        <v>34</v>
      </c>
      <c r="D5" s="137"/>
      <c r="E5" s="137"/>
      <c r="F5" s="137"/>
      <c r="G5" s="137"/>
      <c r="H5" s="137"/>
      <c r="I5" s="94"/>
      <c r="J5" s="91"/>
      <c r="K5" s="174" t="s">
        <v>34</v>
      </c>
      <c r="L5" s="137"/>
      <c r="M5" s="137"/>
      <c r="N5" s="137"/>
      <c r="O5" s="137"/>
      <c r="P5" s="137"/>
      <c r="Q5" s="95"/>
      <c r="S5" s="174" t="s">
        <v>34</v>
      </c>
      <c r="T5" s="137"/>
      <c r="U5" s="137"/>
      <c r="V5" s="137"/>
      <c r="W5" s="137"/>
      <c r="X5" s="137"/>
      <c r="Y5" s="94"/>
      <c r="Z5" s="91"/>
      <c r="AA5" s="174" t="s">
        <v>34</v>
      </c>
      <c r="AB5" s="137"/>
      <c r="AC5" s="137"/>
      <c r="AD5" s="137"/>
      <c r="AE5" s="137"/>
      <c r="AF5" s="137"/>
      <c r="AG5" s="95"/>
    </row>
    <row r="6" spans="1:33" s="77" customFormat="1" ht="20.25" customHeight="1" x14ac:dyDescent="0.25">
      <c r="B6" s="171" t="s">
        <v>14</v>
      </c>
      <c r="C6" s="172" t="s">
        <v>35</v>
      </c>
      <c r="D6" s="96" t="s">
        <v>36</v>
      </c>
      <c r="E6" s="172" t="s">
        <v>37</v>
      </c>
      <c r="F6" s="96" t="s">
        <v>38</v>
      </c>
      <c r="G6" s="172" t="s">
        <v>39</v>
      </c>
      <c r="H6" s="172" t="s">
        <v>21</v>
      </c>
      <c r="I6" s="175" t="s">
        <v>40</v>
      </c>
      <c r="J6" s="176"/>
      <c r="K6" s="172" t="s">
        <v>35</v>
      </c>
      <c r="L6" s="96" t="s">
        <v>36</v>
      </c>
      <c r="M6" s="172" t="s">
        <v>37</v>
      </c>
      <c r="N6" s="96" t="s">
        <v>38</v>
      </c>
      <c r="O6" s="172" t="s">
        <v>39</v>
      </c>
      <c r="P6" s="172" t="s">
        <v>21</v>
      </c>
      <c r="Q6" s="172" t="s">
        <v>40</v>
      </c>
      <c r="S6" s="172" t="s">
        <v>35</v>
      </c>
      <c r="T6" s="96" t="s">
        <v>36</v>
      </c>
      <c r="U6" s="172" t="s">
        <v>37</v>
      </c>
      <c r="V6" s="96" t="s">
        <v>38</v>
      </c>
      <c r="W6" s="172" t="s">
        <v>39</v>
      </c>
      <c r="X6" s="172" t="s">
        <v>21</v>
      </c>
      <c r="Y6" s="175" t="s">
        <v>40</v>
      </c>
      <c r="Z6" s="176"/>
      <c r="AA6" s="172" t="s">
        <v>35</v>
      </c>
      <c r="AB6" s="96" t="s">
        <v>36</v>
      </c>
      <c r="AC6" s="172" t="s">
        <v>37</v>
      </c>
      <c r="AD6" s="96" t="s">
        <v>38</v>
      </c>
      <c r="AE6" s="172" t="s">
        <v>39</v>
      </c>
      <c r="AF6" s="172" t="s">
        <v>21</v>
      </c>
      <c r="AG6" s="172" t="s">
        <v>40</v>
      </c>
    </row>
    <row r="7" spans="1:33" s="77" customFormat="1" ht="15.75" customHeight="1" thickBot="1" x14ac:dyDescent="0.3">
      <c r="B7" s="143"/>
      <c r="C7" s="143"/>
      <c r="D7" s="95" t="s">
        <v>41</v>
      </c>
      <c r="E7" s="143"/>
      <c r="F7" s="95" t="s">
        <v>42</v>
      </c>
      <c r="G7" s="143"/>
      <c r="H7" s="143"/>
      <c r="I7" s="143"/>
      <c r="J7" s="177"/>
      <c r="K7" s="143"/>
      <c r="L7" s="95" t="s">
        <v>41</v>
      </c>
      <c r="M7" s="143"/>
      <c r="N7" s="95" t="s">
        <v>42</v>
      </c>
      <c r="O7" s="143"/>
      <c r="P7" s="143"/>
      <c r="Q7" s="143"/>
      <c r="S7" s="143"/>
      <c r="T7" s="95" t="s">
        <v>41</v>
      </c>
      <c r="U7" s="143"/>
      <c r="V7" s="95" t="s">
        <v>42</v>
      </c>
      <c r="W7" s="143"/>
      <c r="X7" s="143"/>
      <c r="Y7" s="143"/>
      <c r="Z7" s="177"/>
      <c r="AA7" s="143"/>
      <c r="AB7" s="95" t="s">
        <v>41</v>
      </c>
      <c r="AC7" s="143"/>
      <c r="AD7" s="95" t="s">
        <v>42</v>
      </c>
      <c r="AE7" s="143"/>
      <c r="AF7" s="143"/>
      <c r="AG7" s="143"/>
    </row>
    <row r="8" spans="1:33" x14ac:dyDescent="0.25">
      <c r="B8" s="2" t="s">
        <v>18</v>
      </c>
      <c r="C8" s="124">
        <v>2465.8847985000002</v>
      </c>
      <c r="D8" s="124">
        <v>726.44103519999987</v>
      </c>
      <c r="E8" s="124">
        <v>1066.4746041000001</v>
      </c>
      <c r="F8" s="124">
        <v>0</v>
      </c>
      <c r="G8" s="124">
        <v>0</v>
      </c>
      <c r="H8" s="124">
        <v>0</v>
      </c>
      <c r="I8" s="125">
        <f t="shared" ref="I8:I11" si="0">SUM(C8:H8)</f>
        <v>4258.8004378000005</v>
      </c>
      <c r="J8" s="15"/>
      <c r="K8" s="124">
        <v>710.47001409999996</v>
      </c>
      <c r="L8" s="124">
        <v>43.595330200000006</v>
      </c>
      <c r="M8" s="124">
        <v>140.56404280000001</v>
      </c>
      <c r="N8" s="124">
        <v>246.5</v>
      </c>
      <c r="O8" s="124">
        <v>167.44</v>
      </c>
      <c r="P8" s="124">
        <v>0</v>
      </c>
      <c r="Q8" s="125">
        <f t="shared" ref="Q8:Q11" si="1">SUM(K8:P8)</f>
        <v>1308.5693871000001</v>
      </c>
      <c r="S8" s="126">
        <f t="shared" ref="S8:S11" si="2">IFERROR(C8/$I8, "")</f>
        <v>0.57900923852018293</v>
      </c>
      <c r="T8" s="126">
        <f t="shared" ref="T8:T11" si="3">IFERROR(D8/$I8, "")</f>
        <v>0.17057409611220545</v>
      </c>
      <c r="U8" s="126">
        <f t="shared" ref="U8:U11" si="4">IFERROR(E8/$I8, "")</f>
        <v>0.25041666536761148</v>
      </c>
      <c r="V8" s="126">
        <f t="shared" ref="V8:V11" si="5">IFERROR(F8/$I8, "")</f>
        <v>0</v>
      </c>
      <c r="W8" s="126">
        <f t="shared" ref="W8:W11" si="6">IFERROR(G8/$I8, "")</f>
        <v>0</v>
      </c>
      <c r="X8" s="126">
        <f t="shared" ref="X8:X11" si="7">IFERROR(H8/$I8, "")</f>
        <v>0</v>
      </c>
      <c r="Y8" s="127">
        <f t="shared" ref="Y8:Y11" si="8">SUM(S8:X8)</f>
        <v>0.99999999999999978</v>
      </c>
      <c r="Z8" s="98"/>
      <c r="AA8" s="126">
        <f t="shared" ref="AA8:AA11" si="9">IFERROR(K8/$Q8, "")</f>
        <v>0.54293644731710833</v>
      </c>
      <c r="AB8" s="126">
        <f t="shared" ref="AB8:AB11" si="10">IFERROR(L8/$Q8, "")</f>
        <v>3.3315260642474802E-2</v>
      </c>
      <c r="AC8" s="126">
        <f t="shared" ref="AC8:AC11" si="11">IFERROR(M8/$Q8, "")</f>
        <v>0.10741810421800597</v>
      </c>
      <c r="AD8" s="126">
        <f t="shared" ref="AD8:AD11" si="12">IFERROR(N8/$Q8, "")</f>
        <v>0.18837365632271408</v>
      </c>
      <c r="AE8" s="126">
        <f t="shared" ref="AE8:AE11" si="13">IFERROR(O8/$Q8, "")</f>
        <v>0.12795653149969671</v>
      </c>
      <c r="AF8" s="126">
        <f t="shared" ref="AF8:AF11" si="14">IFERROR(P8/$Q8, "")</f>
        <v>0</v>
      </c>
      <c r="AG8" s="127">
        <f t="shared" ref="AG8:AG11" si="15">SUM(AA8:AF8)</f>
        <v>1</v>
      </c>
    </row>
    <row r="9" spans="1:33" x14ac:dyDescent="0.25">
      <c r="B9" s="2" t="s">
        <v>19</v>
      </c>
      <c r="C9" s="124">
        <v>78.078645199999983</v>
      </c>
      <c r="D9" s="124">
        <v>113.6739874</v>
      </c>
      <c r="E9" s="124">
        <v>32.309855300000002</v>
      </c>
      <c r="F9" s="124">
        <v>0</v>
      </c>
      <c r="G9" s="124">
        <v>0</v>
      </c>
      <c r="H9" s="124">
        <v>0</v>
      </c>
      <c r="I9" s="125">
        <f t="shared" si="0"/>
        <v>224.06248789999998</v>
      </c>
      <c r="J9" s="15"/>
      <c r="K9" s="124">
        <v>114.9004401</v>
      </c>
      <c r="L9" s="124">
        <v>48.415387799999991</v>
      </c>
      <c r="M9" s="124">
        <v>42.359999599999988</v>
      </c>
      <c r="N9" s="124">
        <v>113.8999991</v>
      </c>
      <c r="O9" s="124">
        <v>1543.0400001</v>
      </c>
      <c r="P9" s="124">
        <v>0</v>
      </c>
      <c r="Q9" s="125">
        <f t="shared" si="1"/>
        <v>1862.6158267000001</v>
      </c>
      <c r="S9" s="126">
        <f t="shared" si="2"/>
        <v>0.34846817033847632</v>
      </c>
      <c r="T9" s="126">
        <f t="shared" si="3"/>
        <v>0.50733163085617961</v>
      </c>
      <c r="U9" s="126">
        <f t="shared" si="4"/>
        <v>0.1442001988053441</v>
      </c>
      <c r="V9" s="126">
        <f t="shared" si="5"/>
        <v>0</v>
      </c>
      <c r="W9" s="126">
        <f t="shared" si="6"/>
        <v>0</v>
      </c>
      <c r="X9" s="126">
        <f t="shared" si="7"/>
        <v>0</v>
      </c>
      <c r="Y9" s="127">
        <f t="shared" si="8"/>
        <v>1</v>
      </c>
      <c r="Z9" s="98"/>
      <c r="AA9" s="126">
        <f t="shared" si="9"/>
        <v>6.1687675178605843E-2</v>
      </c>
      <c r="AB9" s="126">
        <f t="shared" si="10"/>
        <v>2.5993222599089379E-2</v>
      </c>
      <c r="AC9" s="126">
        <f t="shared" si="11"/>
        <v>2.2742209634849544E-2</v>
      </c>
      <c r="AD9" s="126">
        <f t="shared" si="12"/>
        <v>6.1150559051029243E-2</v>
      </c>
      <c r="AE9" s="126">
        <f t="shared" si="13"/>
        <v>0.82842633353642592</v>
      </c>
      <c r="AF9" s="126">
        <f t="shared" si="14"/>
        <v>0</v>
      </c>
      <c r="AG9" s="127">
        <f t="shared" si="15"/>
        <v>1</v>
      </c>
    </row>
    <row r="10" spans="1:33" x14ac:dyDescent="0.25">
      <c r="B10" s="2" t="s">
        <v>20</v>
      </c>
      <c r="C10" s="124">
        <v>10.423077599999999</v>
      </c>
      <c r="D10" s="124">
        <v>6.9487183999999997</v>
      </c>
      <c r="E10" s="124">
        <v>38.217949699999998</v>
      </c>
      <c r="F10" s="124">
        <v>0</v>
      </c>
      <c r="G10" s="124">
        <v>0</v>
      </c>
      <c r="H10" s="124">
        <v>0</v>
      </c>
      <c r="I10" s="125">
        <f t="shared" si="0"/>
        <v>55.589745699999995</v>
      </c>
      <c r="J10" s="15"/>
      <c r="K10" s="124">
        <v>1.3333333999999999</v>
      </c>
      <c r="L10" s="124">
        <v>1.7619047000000001</v>
      </c>
      <c r="M10" s="124">
        <v>26.190476499999999</v>
      </c>
      <c r="N10" s="124">
        <v>0</v>
      </c>
      <c r="O10" s="124">
        <v>363.86</v>
      </c>
      <c r="P10" s="124">
        <v>0</v>
      </c>
      <c r="Q10" s="125">
        <f t="shared" si="1"/>
        <v>393.14571460000002</v>
      </c>
      <c r="S10" s="126">
        <f t="shared" si="2"/>
        <v>0.18750000505938635</v>
      </c>
      <c r="T10" s="126">
        <f t="shared" si="3"/>
        <v>0.12500000337292425</v>
      </c>
      <c r="U10" s="126">
        <f t="shared" si="4"/>
        <v>0.68749999156768948</v>
      </c>
      <c r="V10" s="126">
        <f t="shared" si="5"/>
        <v>0</v>
      </c>
      <c r="W10" s="126">
        <f t="shared" si="6"/>
        <v>0</v>
      </c>
      <c r="X10" s="126">
        <f t="shared" si="7"/>
        <v>0</v>
      </c>
      <c r="Y10" s="127">
        <f t="shared" si="8"/>
        <v>1</v>
      </c>
      <c r="Z10" s="98"/>
      <c r="AA10" s="126">
        <f t="shared" si="9"/>
        <v>3.3914483879255281E-3</v>
      </c>
      <c r="AB10" s="126">
        <f t="shared" si="10"/>
        <v>4.4815564167922381E-3</v>
      </c>
      <c r="AC10" s="126">
        <f t="shared" si="11"/>
        <v>6.6617733647808139E-2</v>
      </c>
      <c r="AD10" s="126">
        <f t="shared" si="12"/>
        <v>0</v>
      </c>
      <c r="AE10" s="126">
        <f t="shared" si="13"/>
        <v>0.92550926154747404</v>
      </c>
      <c r="AF10" s="126">
        <f t="shared" si="14"/>
        <v>0</v>
      </c>
      <c r="AG10" s="127">
        <f t="shared" si="15"/>
        <v>1</v>
      </c>
    </row>
    <row r="11" spans="1:33" x14ac:dyDescent="0.25">
      <c r="B11" s="2" t="s">
        <v>21</v>
      </c>
      <c r="C11" s="124">
        <v>1149.7280796</v>
      </c>
      <c r="D11" s="124">
        <v>362.77840759999998</v>
      </c>
      <c r="E11" s="124">
        <v>223.23453119999999</v>
      </c>
      <c r="F11" s="124">
        <v>0</v>
      </c>
      <c r="G11" s="124">
        <v>0</v>
      </c>
      <c r="H11" s="124">
        <v>0</v>
      </c>
      <c r="I11" s="125">
        <f t="shared" si="0"/>
        <v>1735.7410184</v>
      </c>
      <c r="J11" s="15"/>
      <c r="K11" s="124">
        <v>647.84282080000003</v>
      </c>
      <c r="L11" s="124">
        <v>79.118219299999993</v>
      </c>
      <c r="M11" s="124">
        <v>63.402494900000001</v>
      </c>
      <c r="N11" s="124">
        <v>6.7999999000000004</v>
      </c>
      <c r="O11" s="124">
        <v>454.02</v>
      </c>
      <c r="P11" s="124">
        <v>0</v>
      </c>
      <c r="Q11" s="125">
        <f t="shared" si="1"/>
        <v>1251.1835348999998</v>
      </c>
      <c r="S11" s="126">
        <f t="shared" si="2"/>
        <v>0.66238457662296613</v>
      </c>
      <c r="T11" s="126">
        <f t="shared" si="3"/>
        <v>0.20900491706672222</v>
      </c>
      <c r="U11" s="126">
        <f t="shared" si="4"/>
        <v>0.12861050631031165</v>
      </c>
      <c r="V11" s="126">
        <f t="shared" si="5"/>
        <v>0</v>
      </c>
      <c r="W11" s="126">
        <f t="shared" si="6"/>
        <v>0</v>
      </c>
      <c r="X11" s="126">
        <f t="shared" si="7"/>
        <v>0</v>
      </c>
      <c r="Y11" s="127">
        <f t="shared" si="8"/>
        <v>1</v>
      </c>
      <c r="Z11" s="98"/>
      <c r="AA11" s="126">
        <f t="shared" si="9"/>
        <v>0.51778400428821059</v>
      </c>
      <c r="AB11" s="126">
        <f t="shared" si="10"/>
        <v>6.3234703057632125E-2</v>
      </c>
      <c r="AC11" s="126">
        <f t="shared" si="11"/>
        <v>5.0674016346504598E-2</v>
      </c>
      <c r="AD11" s="126">
        <f t="shared" si="12"/>
        <v>5.4348540484458075E-3</v>
      </c>
      <c r="AE11" s="126">
        <f t="shared" si="13"/>
        <v>0.36287242225920702</v>
      </c>
      <c r="AF11" s="126">
        <f t="shared" si="14"/>
        <v>0</v>
      </c>
      <c r="AG11" s="127">
        <f t="shared" si="15"/>
        <v>1</v>
      </c>
    </row>
    <row r="12" spans="1:33" x14ac:dyDescent="0.25">
      <c r="B12" s="2"/>
      <c r="C12" s="3"/>
      <c r="D12" s="3"/>
      <c r="E12" s="3"/>
      <c r="F12" s="3"/>
      <c r="G12" s="3"/>
      <c r="H12" s="3"/>
      <c r="I12" s="6"/>
      <c r="J12" s="16"/>
      <c r="K12" s="7"/>
      <c r="L12" s="7"/>
      <c r="M12" s="7"/>
      <c r="N12" s="7"/>
      <c r="O12" s="7"/>
      <c r="P12" s="7"/>
      <c r="Q12" s="8"/>
      <c r="S12" s="19"/>
      <c r="T12" s="19"/>
      <c r="U12" s="19"/>
      <c r="V12" s="19"/>
      <c r="W12" s="19"/>
      <c r="X12" s="19"/>
      <c r="Y12" s="97"/>
      <c r="Z12" s="100"/>
      <c r="AA12" s="48"/>
      <c r="AB12" s="48"/>
      <c r="AC12" s="48"/>
      <c r="AD12" s="48"/>
      <c r="AE12" s="48"/>
      <c r="AF12" s="48"/>
      <c r="AG12" s="99"/>
    </row>
    <row r="13" spans="1:33" x14ac:dyDescent="0.25">
      <c r="B13" s="11"/>
      <c r="C13" s="17"/>
      <c r="D13" s="17"/>
      <c r="E13" s="17"/>
      <c r="F13" s="17"/>
      <c r="G13" s="17"/>
      <c r="H13" s="17"/>
      <c r="I13" s="6"/>
      <c r="J13" s="17"/>
      <c r="K13" s="17"/>
      <c r="L13" s="17"/>
      <c r="M13" s="17"/>
      <c r="N13" s="17"/>
      <c r="O13" s="17"/>
      <c r="P13" s="17"/>
      <c r="Q13" s="8"/>
      <c r="S13" s="19"/>
      <c r="T13" s="19"/>
      <c r="U13" s="19"/>
      <c r="V13" s="19"/>
      <c r="W13" s="19"/>
      <c r="X13" s="19"/>
      <c r="Y13" s="97"/>
      <c r="Z13" s="101"/>
      <c r="AA13" s="48"/>
      <c r="AB13" s="48"/>
      <c r="AC13" s="48"/>
      <c r="AD13" s="48"/>
      <c r="AE13" s="48"/>
      <c r="AF13" s="48"/>
      <c r="AG13" s="99"/>
    </row>
    <row r="14" spans="1:33" x14ac:dyDescent="0.25">
      <c r="B14" s="11"/>
      <c r="C14" s="17"/>
      <c r="D14" s="17"/>
      <c r="E14" s="17"/>
      <c r="F14" s="17"/>
      <c r="G14" s="17"/>
      <c r="H14" s="17"/>
      <c r="I14" s="6"/>
      <c r="J14" s="17"/>
      <c r="K14" s="17"/>
      <c r="L14" s="17"/>
      <c r="M14" s="17"/>
      <c r="N14" s="17"/>
      <c r="O14" s="17"/>
      <c r="P14" s="17"/>
      <c r="Q14" s="8"/>
      <c r="S14" s="19"/>
      <c r="T14" s="19"/>
      <c r="U14" s="19"/>
      <c r="V14" s="19"/>
      <c r="W14" s="19"/>
      <c r="X14" s="19"/>
      <c r="Y14" s="97"/>
      <c r="Z14" s="101"/>
      <c r="AA14" s="48"/>
      <c r="AB14" s="48"/>
      <c r="AC14" s="48"/>
      <c r="AD14" s="48"/>
      <c r="AE14" s="48"/>
      <c r="AF14" s="48"/>
      <c r="AG14" s="99"/>
    </row>
    <row r="15" spans="1:33" x14ac:dyDescent="0.25">
      <c r="B15" s="11"/>
      <c r="C15" s="17"/>
      <c r="D15" s="17"/>
      <c r="E15" s="17"/>
      <c r="F15" s="17"/>
      <c r="G15" s="17"/>
      <c r="H15" s="17"/>
      <c r="I15" s="6"/>
      <c r="J15" s="17"/>
      <c r="K15" s="17"/>
      <c r="L15" s="17"/>
      <c r="M15" s="17"/>
      <c r="N15" s="17"/>
      <c r="O15" s="17"/>
      <c r="P15" s="17"/>
      <c r="Q15" s="8"/>
      <c r="S15" s="19"/>
      <c r="T15" s="19"/>
      <c r="U15" s="19"/>
      <c r="V15" s="19"/>
      <c r="W15" s="19"/>
      <c r="X15" s="19"/>
      <c r="Y15" s="97"/>
      <c r="Z15" s="101"/>
      <c r="AA15" s="48"/>
      <c r="AB15" s="48"/>
      <c r="AC15" s="48"/>
      <c r="AD15" s="48"/>
      <c r="AE15" s="48"/>
      <c r="AF15" s="48"/>
      <c r="AG15" s="99"/>
    </row>
    <row r="16" spans="1:33" x14ac:dyDescent="0.25">
      <c r="B16" s="11"/>
      <c r="C16" s="17"/>
      <c r="D16" s="17"/>
      <c r="E16" s="17"/>
      <c r="F16" s="17"/>
      <c r="G16" s="17"/>
      <c r="H16" s="17"/>
      <c r="I16" s="6"/>
      <c r="J16" s="17"/>
      <c r="K16" s="17"/>
      <c r="L16" s="17"/>
      <c r="M16" s="17"/>
      <c r="N16" s="17"/>
      <c r="O16" s="17"/>
      <c r="P16" s="17"/>
      <c r="Q16" s="8"/>
      <c r="S16" s="19"/>
      <c r="T16" s="19"/>
      <c r="U16" s="19"/>
      <c r="V16" s="19"/>
      <c r="W16" s="19"/>
      <c r="X16" s="19"/>
      <c r="Y16" s="97"/>
      <c r="Z16" s="101"/>
      <c r="AA16" s="48"/>
      <c r="AB16" s="48"/>
      <c r="AC16" s="48"/>
      <c r="AD16" s="48"/>
      <c r="AE16" s="48"/>
      <c r="AF16" s="48"/>
      <c r="AG16" s="99"/>
    </row>
    <row r="17" spans="2:33" x14ac:dyDescent="0.25">
      <c r="B17" s="11"/>
      <c r="C17" s="17"/>
      <c r="D17" s="17"/>
      <c r="E17" s="17"/>
      <c r="F17" s="17"/>
      <c r="G17" s="17"/>
      <c r="H17" s="17"/>
      <c r="I17" s="6"/>
      <c r="J17" s="17"/>
      <c r="K17" s="17"/>
      <c r="L17" s="17"/>
      <c r="M17" s="17"/>
      <c r="N17" s="17"/>
      <c r="O17" s="17"/>
      <c r="P17" s="17"/>
      <c r="Q17" s="8"/>
      <c r="S17" s="19"/>
      <c r="T17" s="19"/>
      <c r="U17" s="19"/>
      <c r="V17" s="19"/>
      <c r="W17" s="19"/>
      <c r="X17" s="19"/>
      <c r="Y17" s="97"/>
      <c r="Z17" s="101"/>
      <c r="AA17" s="48"/>
      <c r="AB17" s="48"/>
      <c r="AC17" s="48"/>
      <c r="AD17" s="48"/>
      <c r="AE17" s="48"/>
      <c r="AF17" s="48"/>
      <c r="AG17" s="99"/>
    </row>
    <row r="18" spans="2:33" x14ac:dyDescent="0.25">
      <c r="B18" s="11"/>
      <c r="C18" s="17"/>
      <c r="D18" s="17"/>
      <c r="E18" s="17"/>
      <c r="F18" s="17"/>
      <c r="G18" s="17"/>
      <c r="H18" s="17"/>
      <c r="I18" s="6"/>
      <c r="J18" s="17"/>
      <c r="K18" s="17"/>
      <c r="L18" s="17"/>
      <c r="M18" s="17"/>
      <c r="N18" s="17"/>
      <c r="O18" s="17"/>
      <c r="P18" s="17"/>
      <c r="Q18" s="8"/>
      <c r="S18" s="19"/>
      <c r="T18" s="19"/>
      <c r="U18" s="19"/>
      <c r="V18" s="19"/>
      <c r="W18" s="19"/>
      <c r="X18" s="19"/>
      <c r="Y18" s="97"/>
      <c r="Z18" s="101"/>
      <c r="AA18" s="48"/>
      <c r="AB18" s="48"/>
      <c r="AC18" s="48"/>
      <c r="AD18" s="48"/>
      <c r="AE18" s="48"/>
      <c r="AF18" s="48"/>
      <c r="AG18" s="99"/>
    </row>
    <row r="19" spans="2:33" x14ac:dyDescent="0.25">
      <c r="B19" s="11"/>
      <c r="C19" s="17"/>
      <c r="D19" s="17"/>
      <c r="E19" s="17"/>
      <c r="F19" s="17"/>
      <c r="G19" s="17"/>
      <c r="H19" s="17"/>
      <c r="I19" s="6"/>
      <c r="J19" s="17"/>
      <c r="K19" s="17"/>
      <c r="L19" s="17"/>
      <c r="M19" s="17"/>
      <c r="N19" s="17"/>
      <c r="O19" s="17"/>
      <c r="P19" s="17"/>
      <c r="Q19" s="8"/>
      <c r="S19" s="19"/>
      <c r="T19" s="19"/>
      <c r="U19" s="19"/>
      <c r="V19" s="19"/>
      <c r="W19" s="19"/>
      <c r="X19" s="19"/>
      <c r="Y19" s="97"/>
      <c r="Z19" s="101"/>
      <c r="AA19" s="48"/>
      <c r="AB19" s="48"/>
      <c r="AC19" s="48"/>
      <c r="AD19" s="48"/>
      <c r="AE19" s="48"/>
      <c r="AF19" s="48"/>
      <c r="AG19" s="99"/>
    </row>
    <row r="20" spans="2:33" x14ac:dyDescent="0.25">
      <c r="B20" s="11"/>
      <c r="C20" s="17"/>
      <c r="D20" s="17"/>
      <c r="E20" s="17"/>
      <c r="F20" s="17"/>
      <c r="G20" s="17"/>
      <c r="H20" s="17"/>
      <c r="I20" s="6"/>
      <c r="J20" s="17"/>
      <c r="K20" s="17"/>
      <c r="L20" s="17"/>
      <c r="M20" s="17"/>
      <c r="N20" s="17"/>
      <c r="O20" s="17"/>
      <c r="P20" s="17"/>
      <c r="Q20" s="8"/>
      <c r="S20" s="19"/>
      <c r="T20" s="19"/>
      <c r="U20" s="19"/>
      <c r="V20" s="19"/>
      <c r="W20" s="19"/>
      <c r="X20" s="19"/>
      <c r="Y20" s="97"/>
      <c r="Z20" s="101"/>
      <c r="AA20" s="48"/>
      <c r="AB20" s="48"/>
      <c r="AC20" s="48"/>
      <c r="AD20" s="48"/>
      <c r="AE20" s="48"/>
      <c r="AF20" s="48"/>
      <c r="AG20" s="99"/>
    </row>
    <row r="21" spans="2:33" x14ac:dyDescent="0.25">
      <c r="B21" s="11"/>
      <c r="C21" s="17"/>
      <c r="D21" s="17"/>
      <c r="E21" s="17"/>
      <c r="F21" s="17"/>
      <c r="G21" s="17"/>
      <c r="H21" s="17"/>
      <c r="I21" s="6"/>
      <c r="J21" s="17"/>
      <c r="K21" s="17"/>
      <c r="L21" s="17"/>
      <c r="M21" s="17"/>
      <c r="N21" s="17"/>
      <c r="O21" s="17"/>
      <c r="P21" s="17"/>
      <c r="Q21" s="8"/>
      <c r="S21" s="19"/>
      <c r="T21" s="19"/>
      <c r="U21" s="19"/>
      <c r="V21" s="19"/>
      <c r="W21" s="19"/>
      <c r="X21" s="19"/>
      <c r="Y21" s="97"/>
      <c r="Z21" s="101"/>
      <c r="AA21" s="48"/>
      <c r="AB21" s="48"/>
      <c r="AC21" s="48"/>
      <c r="AD21" s="48"/>
      <c r="AE21" s="48"/>
      <c r="AF21" s="48"/>
      <c r="AG21" s="99"/>
    </row>
    <row r="22" spans="2:33" x14ac:dyDescent="0.25">
      <c r="B22" s="11"/>
      <c r="C22" s="17"/>
      <c r="D22" s="17"/>
      <c r="E22" s="17"/>
      <c r="F22" s="17"/>
      <c r="G22" s="17"/>
      <c r="H22" s="17"/>
      <c r="I22" s="6"/>
      <c r="J22" s="17"/>
      <c r="K22" s="17"/>
      <c r="L22" s="17"/>
      <c r="M22" s="17"/>
      <c r="N22" s="17"/>
      <c r="O22" s="17"/>
      <c r="P22" s="17"/>
      <c r="Q22" s="8"/>
      <c r="S22" s="19"/>
      <c r="T22" s="19"/>
      <c r="U22" s="19"/>
      <c r="V22" s="19"/>
      <c r="W22" s="19"/>
      <c r="X22" s="19"/>
      <c r="Y22" s="97"/>
      <c r="Z22" s="101"/>
      <c r="AA22" s="48"/>
      <c r="AB22" s="48"/>
      <c r="AC22" s="48"/>
      <c r="AD22" s="48"/>
      <c r="AE22" s="48"/>
      <c r="AF22" s="48"/>
      <c r="AG22" s="99"/>
    </row>
    <row r="23" spans="2:33" x14ac:dyDescent="0.25">
      <c r="B23" s="11"/>
      <c r="C23" s="17"/>
      <c r="D23" s="17"/>
      <c r="E23" s="17"/>
      <c r="F23" s="17"/>
      <c r="G23" s="17"/>
      <c r="H23" s="17"/>
      <c r="I23" s="6"/>
      <c r="J23" s="17"/>
      <c r="K23" s="17"/>
      <c r="L23" s="17"/>
      <c r="M23" s="17"/>
      <c r="N23" s="17"/>
      <c r="O23" s="17"/>
      <c r="P23" s="17"/>
      <c r="Q23" s="8"/>
      <c r="S23" s="19"/>
      <c r="T23" s="19"/>
      <c r="U23" s="19"/>
      <c r="V23" s="19"/>
      <c r="W23" s="19"/>
      <c r="X23" s="19"/>
      <c r="Y23" s="97"/>
      <c r="Z23" s="101"/>
      <c r="AA23" s="48"/>
      <c r="AB23" s="48"/>
      <c r="AC23" s="48"/>
      <c r="AD23" s="48"/>
      <c r="AE23" s="48"/>
      <c r="AF23" s="48"/>
      <c r="AG23" s="99"/>
    </row>
    <row r="24" spans="2:33" x14ac:dyDescent="0.25">
      <c r="B24" s="11"/>
      <c r="C24" s="17"/>
      <c r="D24" s="17"/>
      <c r="E24" s="17"/>
      <c r="F24" s="17"/>
      <c r="G24" s="17"/>
      <c r="H24" s="17"/>
      <c r="I24" s="6"/>
      <c r="J24" s="17"/>
      <c r="K24" s="17"/>
      <c r="L24" s="17"/>
      <c r="M24" s="17"/>
      <c r="N24" s="17"/>
      <c r="O24" s="17"/>
      <c r="P24" s="17"/>
      <c r="Q24" s="8"/>
      <c r="S24" s="19"/>
      <c r="T24" s="19"/>
      <c r="U24" s="19"/>
      <c r="V24" s="19"/>
      <c r="W24" s="19"/>
      <c r="X24" s="19"/>
      <c r="Y24" s="97"/>
      <c r="Z24" s="101"/>
      <c r="AA24" s="48"/>
      <c r="AB24" s="48"/>
      <c r="AC24" s="48"/>
      <c r="AD24" s="48"/>
      <c r="AE24" s="48"/>
      <c r="AF24" s="48"/>
      <c r="AG24" s="99"/>
    </row>
    <row r="25" spans="2:33" x14ac:dyDescent="0.25">
      <c r="B25" s="11"/>
      <c r="C25" s="17"/>
      <c r="D25" s="17"/>
      <c r="E25" s="17"/>
      <c r="F25" s="17"/>
      <c r="G25" s="17"/>
      <c r="H25" s="17"/>
      <c r="I25" s="6"/>
      <c r="J25" s="17"/>
      <c r="K25" s="17"/>
      <c r="L25" s="17"/>
      <c r="M25" s="17"/>
      <c r="N25" s="17"/>
      <c r="O25" s="17"/>
      <c r="P25" s="17"/>
      <c r="Q25" s="8"/>
      <c r="S25" s="19"/>
      <c r="T25" s="19"/>
      <c r="U25" s="19"/>
      <c r="V25" s="19"/>
      <c r="W25" s="19"/>
      <c r="X25" s="19"/>
      <c r="Y25" s="97"/>
      <c r="Z25" s="101"/>
      <c r="AA25" s="48"/>
      <c r="AB25" s="48"/>
      <c r="AC25" s="48"/>
      <c r="AD25" s="48"/>
      <c r="AE25" s="48"/>
      <c r="AF25" s="48"/>
      <c r="AG25" s="99"/>
    </row>
    <row r="26" spans="2:33" x14ac:dyDescent="0.25">
      <c r="B26" s="11"/>
      <c r="C26" s="17"/>
      <c r="D26" s="17"/>
      <c r="E26" s="17"/>
      <c r="F26" s="17"/>
      <c r="G26" s="17"/>
      <c r="H26" s="17"/>
      <c r="I26" s="6"/>
      <c r="J26" s="17"/>
      <c r="K26" s="17"/>
      <c r="L26" s="17"/>
      <c r="M26" s="17"/>
      <c r="N26" s="17"/>
      <c r="O26" s="17"/>
      <c r="P26" s="17"/>
      <c r="Q26" s="8"/>
      <c r="S26" s="19"/>
      <c r="T26" s="19"/>
      <c r="U26" s="19"/>
      <c r="V26" s="19"/>
      <c r="W26" s="19"/>
      <c r="X26" s="19"/>
      <c r="Y26" s="97"/>
      <c r="Z26" s="101"/>
      <c r="AA26" s="48"/>
      <c r="AB26" s="48"/>
      <c r="AC26" s="48"/>
      <c r="AD26" s="48"/>
      <c r="AE26" s="48"/>
      <c r="AF26" s="48"/>
      <c r="AG26" s="99"/>
    </row>
    <row r="27" spans="2:33" ht="15.75" customHeight="1" thickBot="1" x14ac:dyDescent="0.3">
      <c r="B27" s="12"/>
      <c r="C27" s="18"/>
      <c r="D27" s="18"/>
      <c r="E27" s="18"/>
      <c r="F27" s="18"/>
      <c r="G27" s="18"/>
      <c r="H27" s="18"/>
      <c r="I27" s="13"/>
      <c r="J27" s="17"/>
      <c r="K27" s="18"/>
      <c r="L27" s="18"/>
      <c r="M27" s="18"/>
      <c r="N27" s="18"/>
      <c r="O27" s="18"/>
      <c r="P27" s="18"/>
      <c r="Q27" s="14"/>
      <c r="S27" s="19"/>
      <c r="T27" s="19"/>
      <c r="U27" s="19"/>
      <c r="V27" s="19"/>
      <c r="W27" s="19"/>
      <c r="X27" s="19"/>
      <c r="Y27" s="102"/>
      <c r="Z27" s="101"/>
      <c r="AA27" s="48"/>
      <c r="AB27" s="48"/>
      <c r="AC27" s="48"/>
      <c r="AD27" s="48"/>
      <c r="AE27" s="48"/>
      <c r="AF27" s="48"/>
      <c r="AG27" s="103"/>
    </row>
    <row r="28" spans="2:33" ht="15.75" customHeight="1" thickBot="1" x14ac:dyDescent="0.3">
      <c r="B28" s="80" t="s">
        <v>22</v>
      </c>
      <c r="C28" s="81">
        <f t="shared" ref="C28:I28" si="16">SUM(C8:C27)</f>
        <v>3704.1146009000004</v>
      </c>
      <c r="D28" s="81">
        <f t="shared" si="16"/>
        <v>1209.8421485999997</v>
      </c>
      <c r="E28" s="81">
        <f t="shared" si="16"/>
        <v>1360.2369403</v>
      </c>
      <c r="F28" s="81">
        <f t="shared" si="16"/>
        <v>0</v>
      </c>
      <c r="G28" s="81">
        <f t="shared" si="16"/>
        <v>0</v>
      </c>
      <c r="H28" s="81">
        <f t="shared" si="16"/>
        <v>0</v>
      </c>
      <c r="I28" s="81">
        <f t="shared" si="16"/>
        <v>6274.1936898000004</v>
      </c>
      <c r="J28" s="17"/>
      <c r="K28" s="81">
        <f t="shared" ref="K28:Q28" si="17">SUM(K8:K27)</f>
        <v>1474.5466084</v>
      </c>
      <c r="L28" s="81">
        <f t="shared" si="17"/>
        <v>172.89084199999999</v>
      </c>
      <c r="M28" s="81">
        <f t="shared" si="17"/>
        <v>272.51701379999997</v>
      </c>
      <c r="N28" s="81">
        <f t="shared" si="17"/>
        <v>367.19999899999999</v>
      </c>
      <c r="O28" s="81">
        <f t="shared" si="17"/>
        <v>2528.3600001</v>
      </c>
      <c r="P28" s="81">
        <f t="shared" si="17"/>
        <v>0</v>
      </c>
      <c r="Q28" s="81">
        <f t="shared" si="17"/>
        <v>4815.5144633</v>
      </c>
      <c r="S28" s="26">
        <f t="shared" ref="S28:X28" si="18">IFERROR(C28/$I28, "")</f>
        <v>0.59037300791682679</v>
      </c>
      <c r="T28" s="26">
        <f t="shared" si="18"/>
        <v>0.19282830725593447</v>
      </c>
      <c r="U28" s="26">
        <f t="shared" si="18"/>
        <v>0.21679868482723869</v>
      </c>
      <c r="V28" s="26">
        <f t="shared" si="18"/>
        <v>0</v>
      </c>
      <c r="W28" s="26">
        <f t="shared" si="18"/>
        <v>0</v>
      </c>
      <c r="X28" s="26">
        <f t="shared" si="18"/>
        <v>0</v>
      </c>
      <c r="Y28" s="133">
        <f t="shared" ref="Y28" si="19">SUM(S28:X28)</f>
        <v>1</v>
      </c>
      <c r="Z28" s="135"/>
      <c r="AA28" s="26">
        <f t="shared" ref="AA28:AF28" si="20">IFERROR(K28/$Q28, "")</f>
        <v>0.30620749239521861</v>
      </c>
      <c r="AB28" s="26">
        <f t="shared" si="20"/>
        <v>3.5902880848481658E-2</v>
      </c>
      <c r="AC28" s="26">
        <f t="shared" si="20"/>
        <v>5.6591464084867094E-2</v>
      </c>
      <c r="AD28" s="26">
        <f t="shared" si="20"/>
        <v>7.6253534653151753E-2</v>
      </c>
      <c r="AE28" s="26">
        <f t="shared" si="20"/>
        <v>0.52504462801828089</v>
      </c>
      <c r="AF28" s="26">
        <f t="shared" si="20"/>
        <v>0</v>
      </c>
      <c r="AG28" s="133">
        <f t="shared" ref="AG28" si="21">SUM(AA28:AF28)</f>
        <v>1</v>
      </c>
    </row>
    <row r="29" spans="2:33" x14ac:dyDescent="0.25">
      <c r="B29" s="11"/>
      <c r="C29" s="11"/>
      <c r="D29" s="11"/>
      <c r="E29" s="11"/>
      <c r="F29" s="11"/>
      <c r="G29" s="11"/>
      <c r="H29" s="11"/>
      <c r="I29" s="6"/>
      <c r="J29" s="11"/>
      <c r="K29" s="11"/>
      <c r="L29" s="11"/>
      <c r="M29" s="11"/>
      <c r="N29" s="11"/>
      <c r="O29" s="11"/>
      <c r="P29" s="11"/>
      <c r="Q29" s="8"/>
    </row>
    <row r="30" spans="2:33" x14ac:dyDescent="0.25">
      <c r="B30" s="11"/>
      <c r="C30" s="11"/>
      <c r="D30" s="11"/>
      <c r="E30" s="11"/>
      <c r="F30" s="11"/>
      <c r="G30" s="11"/>
      <c r="H30" s="11"/>
      <c r="I30" s="6"/>
      <c r="J30" s="11"/>
      <c r="K30" s="11"/>
      <c r="L30" s="11"/>
      <c r="M30" s="11"/>
      <c r="N30" s="11"/>
      <c r="O30" s="11"/>
      <c r="P30" s="11"/>
      <c r="Q30" s="8"/>
    </row>
  </sheetData>
  <mergeCells count="31">
    <mergeCell ref="S4:Y4"/>
    <mergeCell ref="AA4:AG4"/>
    <mergeCell ref="S5:X5"/>
    <mergeCell ref="AA5:AF5"/>
    <mergeCell ref="S6:S7"/>
    <mergeCell ref="U6:U7"/>
    <mergeCell ref="W6:W7"/>
    <mergeCell ref="X6:X7"/>
    <mergeCell ref="Y6:Y7"/>
    <mergeCell ref="Z6:Z7"/>
    <mergeCell ref="AA6:AA7"/>
    <mergeCell ref="AC6:AC7"/>
    <mergeCell ref="AE6:AE7"/>
    <mergeCell ref="AF6:AF7"/>
    <mergeCell ref="AG6:AG7"/>
    <mergeCell ref="Q6:Q7"/>
    <mergeCell ref="C4:I4"/>
    <mergeCell ref="K4:Q4"/>
    <mergeCell ref="C5:H5"/>
    <mergeCell ref="K5:P5"/>
    <mergeCell ref="I6:I7"/>
    <mergeCell ref="J6:J7"/>
    <mergeCell ref="K6:K7"/>
    <mergeCell ref="M6:M7"/>
    <mergeCell ref="O6:O7"/>
    <mergeCell ref="P6:P7"/>
    <mergeCell ref="B6:B7"/>
    <mergeCell ref="C6:C7"/>
    <mergeCell ref="E6:E7"/>
    <mergeCell ref="G6:G7"/>
    <mergeCell ref="H6:H7"/>
  </mergeCells>
  <pageMargins left="0.7" right="0.7" top="0.75" bottom="0.75" header="0.3" footer="0.3"/>
  <pageSetup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sheetPr>
  <dimension ref="B1:G26"/>
  <sheetViews>
    <sheetView workbookViewId="0"/>
  </sheetViews>
  <sheetFormatPr defaultRowHeight="15" x14ac:dyDescent="0.25"/>
  <cols>
    <col min="1" max="1" width="4.140625" customWidth="1"/>
    <col min="2" max="2" width="20.7109375" customWidth="1"/>
    <col min="3" max="3" width="12" customWidth="1"/>
    <col min="4" max="4" width="12.42578125" customWidth="1"/>
    <col min="7" max="7" width="13.5703125" customWidth="1"/>
  </cols>
  <sheetData>
    <row r="1" spans="2:7" ht="34.5" customHeight="1" x14ac:dyDescent="0.25">
      <c r="B1" s="76" t="s">
        <v>66</v>
      </c>
      <c r="C1" s="74"/>
    </row>
    <row r="2" spans="2:7" s="77" customFormat="1" x14ac:dyDescent="0.25">
      <c r="B2" s="91" t="s">
        <v>110</v>
      </c>
    </row>
    <row r="3" spans="2:7" s="77" customFormat="1" ht="15.75" customHeight="1" thickBot="1" x14ac:dyDescent="0.3"/>
    <row r="4" spans="2:7" s="77" customFormat="1" x14ac:dyDescent="0.25">
      <c r="B4" s="175" t="s">
        <v>111</v>
      </c>
      <c r="C4" s="172" t="s">
        <v>112</v>
      </c>
      <c r="D4" s="172" t="s">
        <v>113</v>
      </c>
      <c r="E4" s="172" t="s">
        <v>90</v>
      </c>
      <c r="F4" s="172" t="s">
        <v>114</v>
      </c>
      <c r="G4" s="172" t="s">
        <v>115</v>
      </c>
    </row>
    <row r="5" spans="2:7" s="77" customFormat="1" ht="54" customHeight="1" thickBot="1" x14ac:dyDescent="0.3">
      <c r="B5" s="143"/>
      <c r="C5" s="143"/>
      <c r="D5" s="143"/>
      <c r="E5" s="143"/>
      <c r="F5" s="143"/>
      <c r="G5" s="143"/>
    </row>
    <row r="6" spans="2:7" x14ac:dyDescent="0.25">
      <c r="B6" s="2" t="s">
        <v>18</v>
      </c>
      <c r="C6" s="3">
        <v>1367</v>
      </c>
      <c r="D6" s="3">
        <v>1367</v>
      </c>
      <c r="E6" s="3">
        <v>2465.8847985000002</v>
      </c>
      <c r="F6" s="3">
        <v>710.47001409999996</v>
      </c>
      <c r="G6" s="19">
        <f t="shared" ref="G6:G25" si="0">IFERROR(D6/C6, "")</f>
        <v>1</v>
      </c>
    </row>
    <row r="7" spans="2:7" x14ac:dyDescent="0.25">
      <c r="B7" s="2" t="s">
        <v>19</v>
      </c>
      <c r="C7" s="3">
        <v>80</v>
      </c>
      <c r="D7" s="3">
        <v>80</v>
      </c>
      <c r="E7" s="3">
        <v>78.078645199999983</v>
      </c>
      <c r="F7" s="3">
        <v>114.9004401</v>
      </c>
      <c r="G7" s="19">
        <f t="shared" si="0"/>
        <v>1</v>
      </c>
    </row>
    <row r="8" spans="2:7" x14ac:dyDescent="0.25">
      <c r="B8" s="2" t="s">
        <v>20</v>
      </c>
      <c r="C8" s="3">
        <v>12</v>
      </c>
      <c r="D8" s="3">
        <v>12</v>
      </c>
      <c r="E8" s="3">
        <v>10.423077599999999</v>
      </c>
      <c r="F8" s="3">
        <v>1.3333333999999999</v>
      </c>
      <c r="G8" s="19">
        <f t="shared" si="0"/>
        <v>1</v>
      </c>
    </row>
    <row r="9" spans="2:7" x14ac:dyDescent="0.25">
      <c r="B9" s="11" t="s">
        <v>21</v>
      </c>
      <c r="C9" s="20">
        <v>512</v>
      </c>
      <c r="D9" s="20">
        <v>512</v>
      </c>
      <c r="E9" s="20">
        <v>1149.7280796</v>
      </c>
      <c r="F9" s="20">
        <v>647.84282080000003</v>
      </c>
      <c r="G9" s="19">
        <f t="shared" si="0"/>
        <v>1</v>
      </c>
    </row>
    <row r="10" spans="2:7" x14ac:dyDescent="0.25">
      <c r="B10" s="11"/>
      <c r="C10" s="20"/>
      <c r="D10" s="20"/>
      <c r="E10" s="20"/>
      <c r="F10" s="20"/>
      <c r="G10" s="19" t="str">
        <f t="shared" si="0"/>
        <v/>
      </c>
    </row>
    <row r="11" spans="2:7" x14ac:dyDescent="0.25">
      <c r="B11" s="11"/>
      <c r="C11" s="20"/>
      <c r="D11" s="20"/>
      <c r="E11" s="20"/>
      <c r="F11" s="20"/>
      <c r="G11" s="19" t="str">
        <f t="shared" si="0"/>
        <v/>
      </c>
    </row>
    <row r="12" spans="2:7" x14ac:dyDescent="0.25">
      <c r="B12" s="11"/>
      <c r="C12" s="20"/>
      <c r="D12" s="20"/>
      <c r="E12" s="20"/>
      <c r="F12" s="20"/>
      <c r="G12" s="19" t="str">
        <f t="shared" si="0"/>
        <v/>
      </c>
    </row>
    <row r="13" spans="2:7" x14ac:dyDescent="0.25">
      <c r="B13" s="11"/>
      <c r="C13" s="20"/>
      <c r="D13" s="20"/>
      <c r="E13" s="20"/>
      <c r="F13" s="20"/>
      <c r="G13" s="19" t="str">
        <f t="shared" si="0"/>
        <v/>
      </c>
    </row>
    <row r="14" spans="2:7" x14ac:dyDescent="0.25">
      <c r="B14" s="11"/>
      <c r="C14" s="20"/>
      <c r="D14" s="20"/>
      <c r="E14" s="20"/>
      <c r="F14" s="20"/>
      <c r="G14" s="19" t="str">
        <f t="shared" si="0"/>
        <v/>
      </c>
    </row>
    <row r="15" spans="2:7" x14ac:dyDescent="0.25">
      <c r="B15" s="11"/>
      <c r="C15" s="20"/>
      <c r="D15" s="20"/>
      <c r="E15" s="20"/>
      <c r="F15" s="20"/>
      <c r="G15" s="19" t="str">
        <f t="shared" si="0"/>
        <v/>
      </c>
    </row>
    <row r="16" spans="2:7" x14ac:dyDescent="0.25">
      <c r="B16" s="11"/>
      <c r="C16" s="20"/>
      <c r="D16" s="20"/>
      <c r="E16" s="20"/>
      <c r="F16" s="20"/>
      <c r="G16" s="19" t="str">
        <f t="shared" si="0"/>
        <v/>
      </c>
    </row>
    <row r="17" spans="2:7" x14ac:dyDescent="0.25">
      <c r="B17" s="11"/>
      <c r="C17" s="20"/>
      <c r="D17" s="20"/>
      <c r="E17" s="20"/>
      <c r="F17" s="20"/>
      <c r="G17" s="19" t="str">
        <f t="shared" si="0"/>
        <v/>
      </c>
    </row>
    <row r="18" spans="2:7" x14ac:dyDescent="0.25">
      <c r="B18" s="11"/>
      <c r="C18" s="20"/>
      <c r="D18" s="20"/>
      <c r="E18" s="20"/>
      <c r="F18" s="20"/>
      <c r="G18" s="19" t="str">
        <f t="shared" si="0"/>
        <v/>
      </c>
    </row>
    <row r="19" spans="2:7" x14ac:dyDescent="0.25">
      <c r="B19" s="11"/>
      <c r="C19" s="20"/>
      <c r="D19" s="20"/>
      <c r="E19" s="20"/>
      <c r="F19" s="20"/>
      <c r="G19" s="19" t="str">
        <f t="shared" si="0"/>
        <v/>
      </c>
    </row>
    <row r="20" spans="2:7" x14ac:dyDescent="0.25">
      <c r="B20" s="11"/>
      <c r="C20" s="20"/>
      <c r="D20" s="20"/>
      <c r="E20" s="20"/>
      <c r="F20" s="20"/>
      <c r="G20" s="19" t="str">
        <f t="shared" si="0"/>
        <v/>
      </c>
    </row>
    <row r="21" spans="2:7" x14ac:dyDescent="0.25">
      <c r="B21" s="11"/>
      <c r="C21" s="20"/>
      <c r="D21" s="20"/>
      <c r="E21" s="20"/>
      <c r="F21" s="20"/>
      <c r="G21" s="19" t="str">
        <f t="shared" si="0"/>
        <v/>
      </c>
    </row>
    <row r="22" spans="2:7" x14ac:dyDescent="0.25">
      <c r="B22" s="11"/>
      <c r="C22" s="20"/>
      <c r="D22" s="20"/>
      <c r="E22" s="20"/>
      <c r="F22" s="20"/>
      <c r="G22" s="19" t="str">
        <f t="shared" si="0"/>
        <v/>
      </c>
    </row>
    <row r="23" spans="2:7" x14ac:dyDescent="0.25">
      <c r="B23" s="11"/>
      <c r="C23" s="20"/>
      <c r="D23" s="20"/>
      <c r="E23" s="20"/>
      <c r="F23" s="20"/>
      <c r="G23" s="19" t="str">
        <f t="shared" si="0"/>
        <v/>
      </c>
    </row>
    <row r="24" spans="2:7" x14ac:dyDescent="0.25">
      <c r="B24" s="11"/>
      <c r="C24" s="20"/>
      <c r="D24" s="20"/>
      <c r="E24" s="20"/>
      <c r="F24" s="20"/>
      <c r="G24" s="19" t="str">
        <f t="shared" si="0"/>
        <v/>
      </c>
    </row>
    <row r="25" spans="2:7" ht="15.75" customHeight="1" thickBot="1" x14ac:dyDescent="0.3">
      <c r="B25" s="12"/>
      <c r="C25" s="21"/>
      <c r="D25" s="21"/>
      <c r="E25" s="21"/>
      <c r="F25" s="21"/>
      <c r="G25" s="79" t="str">
        <f t="shared" si="0"/>
        <v/>
      </c>
    </row>
    <row r="26" spans="2:7" ht="15.75" customHeight="1" thickBot="1" x14ac:dyDescent="0.3">
      <c r="B26" s="80" t="s">
        <v>40</v>
      </c>
      <c r="C26" s="81">
        <f>SUM(C6:C25)</f>
        <v>1971</v>
      </c>
      <c r="D26" s="81">
        <f>SUM(D6:D25)</f>
        <v>1971</v>
      </c>
      <c r="E26" s="81">
        <f>SUM(E6:E25)</f>
        <v>3704.1146009000004</v>
      </c>
      <c r="F26" s="81">
        <f>SUM(F6:F25)</f>
        <v>1474.5466084</v>
      </c>
      <c r="G26" s="80"/>
    </row>
  </sheetData>
  <mergeCells count="6">
    <mergeCell ref="G4:G5"/>
    <mergeCell ref="B4:B5"/>
    <mergeCell ref="C4:C5"/>
    <mergeCell ref="D4:D5"/>
    <mergeCell ref="E4:E5"/>
    <mergeCell ref="F4:F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B1:H34"/>
  <sheetViews>
    <sheetView workbookViewId="0"/>
  </sheetViews>
  <sheetFormatPr defaultRowHeight="15" x14ac:dyDescent="0.25"/>
  <cols>
    <col min="1" max="1" width="4.42578125" customWidth="1"/>
    <col min="2" max="2" width="17.7109375" customWidth="1"/>
    <col min="4" max="8" width="10.5703125" customWidth="1"/>
  </cols>
  <sheetData>
    <row r="1" spans="2:8" x14ac:dyDescent="0.25">
      <c r="B1" s="73" t="s">
        <v>133</v>
      </c>
    </row>
    <row r="2" spans="2:8" ht="26.25" customHeight="1" x14ac:dyDescent="0.4">
      <c r="B2" s="82"/>
    </row>
    <row r="3" spans="2:8" ht="15.75" customHeight="1" thickBot="1" x14ac:dyDescent="0.3"/>
    <row r="4" spans="2:8" x14ac:dyDescent="0.25">
      <c r="B4" s="167" t="s">
        <v>14</v>
      </c>
      <c r="C4" s="168" t="s">
        <v>118</v>
      </c>
      <c r="D4" s="168" t="s">
        <v>134</v>
      </c>
      <c r="E4" s="168" t="s">
        <v>135</v>
      </c>
      <c r="F4" s="168" t="s">
        <v>136</v>
      </c>
      <c r="G4" s="168" t="s">
        <v>137</v>
      </c>
      <c r="H4" s="168" t="s">
        <v>138</v>
      </c>
    </row>
    <row r="5" spans="2:8" x14ac:dyDescent="0.25">
      <c r="B5" s="151"/>
      <c r="C5" s="151"/>
      <c r="D5" s="151"/>
      <c r="E5" s="151"/>
      <c r="F5" s="151"/>
      <c r="G5" s="151"/>
      <c r="H5" s="151"/>
    </row>
    <row r="6" spans="2:8" ht="15.75" customHeight="1" thickBot="1" x14ac:dyDescent="0.3">
      <c r="B6" s="157"/>
      <c r="C6" s="157"/>
      <c r="D6" s="157"/>
      <c r="E6" s="157"/>
      <c r="F6" s="157"/>
      <c r="G6" s="157"/>
      <c r="H6" s="157"/>
    </row>
    <row r="7" spans="2:8" x14ac:dyDescent="0.25">
      <c r="B7" t="s">
        <v>18</v>
      </c>
      <c r="C7" s="44">
        <v>2587</v>
      </c>
      <c r="D7" s="44">
        <v>508.13339999999999</v>
      </c>
      <c r="E7" s="44">
        <v>572.91269999999997</v>
      </c>
      <c r="F7" s="44">
        <v>364.28579999999999</v>
      </c>
      <c r="G7" s="44">
        <v>414.93830000000003</v>
      </c>
      <c r="H7" s="44">
        <v>726.15680000000009</v>
      </c>
    </row>
    <row r="8" spans="2:8" x14ac:dyDescent="0.25">
      <c r="B8" t="s">
        <v>19</v>
      </c>
      <c r="C8" s="44">
        <v>297</v>
      </c>
      <c r="D8" s="44">
        <v>11.7136</v>
      </c>
      <c r="E8" s="44">
        <v>30.032399999999999</v>
      </c>
      <c r="F8" s="44">
        <v>44.464100000000002</v>
      </c>
      <c r="G8" s="44">
        <v>75.639399999999995</v>
      </c>
      <c r="H8" s="44">
        <v>135.08959999999999</v>
      </c>
    </row>
    <row r="9" spans="2:8" x14ac:dyDescent="0.25">
      <c r="B9" t="s">
        <v>20</v>
      </c>
      <c r="C9" s="44">
        <v>50</v>
      </c>
      <c r="D9" s="44">
        <v>6.1016999999999992</v>
      </c>
      <c r="E9" s="44">
        <v>8.6610999999999994</v>
      </c>
      <c r="F9" s="44">
        <v>4.9708000000000014</v>
      </c>
      <c r="G9" s="44">
        <v>12.353999999999999</v>
      </c>
      <c r="H9" s="44">
        <v>17.902000000000001</v>
      </c>
    </row>
    <row r="10" spans="2:8" x14ac:dyDescent="0.25">
      <c r="B10" t="s">
        <v>21</v>
      </c>
      <c r="C10" s="44">
        <v>1337</v>
      </c>
      <c r="D10" s="44">
        <v>108.0266</v>
      </c>
      <c r="E10" s="44">
        <v>227.9281</v>
      </c>
      <c r="F10" s="44">
        <v>313.7885</v>
      </c>
      <c r="G10" s="44">
        <v>382.9794</v>
      </c>
      <c r="H10" s="44">
        <v>303.96699999999998</v>
      </c>
    </row>
    <row r="11" spans="2:8" x14ac:dyDescent="0.25">
      <c r="C11" s="44"/>
      <c r="D11" s="44"/>
      <c r="E11" s="44"/>
      <c r="F11" s="44"/>
      <c r="G11" s="44"/>
      <c r="H11" s="44"/>
    </row>
    <row r="12" spans="2:8" x14ac:dyDescent="0.25">
      <c r="C12" s="44"/>
      <c r="D12" s="44"/>
      <c r="E12" s="44"/>
      <c r="F12" s="44"/>
      <c r="G12" s="44"/>
      <c r="H12" s="44"/>
    </row>
    <row r="13" spans="2:8" x14ac:dyDescent="0.25">
      <c r="C13" s="44"/>
      <c r="D13" s="44"/>
      <c r="E13" s="44"/>
      <c r="F13" s="44"/>
      <c r="G13" s="44"/>
      <c r="H13" s="44"/>
    </row>
    <row r="14" spans="2:8" x14ac:dyDescent="0.25">
      <c r="C14" s="44"/>
      <c r="D14" s="44"/>
      <c r="E14" s="44"/>
      <c r="F14" s="44"/>
      <c r="G14" s="44"/>
      <c r="H14" s="44"/>
    </row>
    <row r="15" spans="2:8" x14ac:dyDescent="0.25">
      <c r="C15" s="44"/>
      <c r="D15" s="44"/>
      <c r="E15" s="44"/>
      <c r="F15" s="44"/>
      <c r="G15" s="44"/>
      <c r="H15" s="44"/>
    </row>
    <row r="16" spans="2:8" x14ac:dyDescent="0.25">
      <c r="C16" s="44"/>
      <c r="D16" s="44"/>
      <c r="E16" s="44"/>
      <c r="F16" s="44"/>
      <c r="G16" s="44"/>
      <c r="H16" s="44"/>
    </row>
    <row r="17" spans="2:8" x14ac:dyDescent="0.25">
      <c r="C17" s="44"/>
      <c r="D17" s="44"/>
      <c r="E17" s="44"/>
      <c r="F17" s="44"/>
      <c r="G17" s="44"/>
      <c r="H17" s="44"/>
    </row>
    <row r="18" spans="2:8" x14ac:dyDescent="0.25">
      <c r="C18" s="44"/>
      <c r="D18" s="44"/>
      <c r="E18" s="44"/>
      <c r="F18" s="44"/>
      <c r="G18" s="44"/>
      <c r="H18" s="44"/>
    </row>
    <row r="19" spans="2:8" x14ac:dyDescent="0.25">
      <c r="C19" s="44"/>
      <c r="D19" s="44"/>
      <c r="E19" s="44"/>
      <c r="F19" s="44"/>
      <c r="G19" s="44"/>
      <c r="H19" s="44"/>
    </row>
    <row r="20" spans="2:8" x14ac:dyDescent="0.25">
      <c r="C20" s="44"/>
      <c r="D20" s="44"/>
      <c r="E20" s="44"/>
      <c r="F20" s="44"/>
      <c r="G20" s="44"/>
      <c r="H20" s="44"/>
    </row>
    <row r="21" spans="2:8" x14ac:dyDescent="0.25">
      <c r="C21" s="44"/>
      <c r="D21" s="44"/>
      <c r="E21" s="44"/>
      <c r="F21" s="44"/>
      <c r="G21" s="44"/>
      <c r="H21" s="44"/>
    </row>
    <row r="22" spans="2:8" x14ac:dyDescent="0.25">
      <c r="C22" s="44"/>
      <c r="D22" s="44"/>
      <c r="E22" s="44"/>
      <c r="F22" s="44"/>
      <c r="G22" s="44"/>
      <c r="H22" s="44"/>
    </row>
    <row r="23" spans="2:8" x14ac:dyDescent="0.25">
      <c r="C23" s="44"/>
      <c r="D23" s="44"/>
      <c r="E23" s="44"/>
      <c r="F23" s="44"/>
      <c r="G23" s="44"/>
      <c r="H23" s="44"/>
    </row>
    <row r="24" spans="2:8" x14ac:dyDescent="0.25">
      <c r="C24" s="44"/>
      <c r="D24" s="44"/>
      <c r="E24" s="44"/>
      <c r="F24" s="44"/>
      <c r="G24" s="44"/>
      <c r="H24" s="44"/>
    </row>
    <row r="25" spans="2:8" ht="15.75" customHeight="1" thickBot="1" x14ac:dyDescent="0.3">
      <c r="C25" s="44"/>
      <c r="D25" s="44"/>
      <c r="E25" s="44"/>
      <c r="F25" s="44"/>
      <c r="G25" s="44"/>
      <c r="H25" s="44"/>
    </row>
    <row r="26" spans="2:8" ht="15.75" customHeight="1" thickBot="1" x14ac:dyDescent="0.3">
      <c r="B26" s="80" t="s">
        <v>40</v>
      </c>
      <c r="C26" s="81">
        <f t="shared" ref="C26:H26" si="0">SUM(C7:C25)</f>
        <v>4271</v>
      </c>
      <c r="D26" s="81">
        <f t="shared" si="0"/>
        <v>633.97530000000006</v>
      </c>
      <c r="E26" s="81">
        <f t="shared" si="0"/>
        <v>839.53430000000003</v>
      </c>
      <c r="F26" s="81">
        <f t="shared" si="0"/>
        <v>727.50919999999996</v>
      </c>
      <c r="G26" s="81">
        <f t="shared" si="0"/>
        <v>885.91110000000003</v>
      </c>
      <c r="H26" s="81">
        <f t="shared" si="0"/>
        <v>1183.1154000000001</v>
      </c>
    </row>
    <row r="27" spans="2:8" x14ac:dyDescent="0.25">
      <c r="C27" s="44"/>
      <c r="D27" s="44"/>
      <c r="E27" s="44"/>
      <c r="F27" s="44"/>
      <c r="G27" s="44"/>
      <c r="H27" s="44"/>
    </row>
    <row r="28" spans="2:8" x14ac:dyDescent="0.25">
      <c r="C28" s="44"/>
      <c r="D28" s="44"/>
      <c r="E28" s="44"/>
      <c r="F28" s="44"/>
      <c r="G28" s="44"/>
      <c r="H28" s="44"/>
    </row>
    <row r="29" spans="2:8" x14ac:dyDescent="0.25">
      <c r="C29" s="44"/>
      <c r="D29" s="44"/>
      <c r="E29" s="44"/>
      <c r="F29" s="44"/>
      <c r="G29" s="44"/>
      <c r="H29" s="44"/>
    </row>
    <row r="30" spans="2:8" x14ac:dyDescent="0.25">
      <c r="C30" s="44"/>
      <c r="D30" s="44"/>
      <c r="E30" s="44"/>
      <c r="F30" s="44"/>
      <c r="G30" s="44"/>
      <c r="H30" s="44"/>
    </row>
    <row r="31" spans="2:8" x14ac:dyDescent="0.25">
      <c r="C31" s="44"/>
      <c r="D31" s="44"/>
      <c r="E31" s="44"/>
      <c r="F31" s="44"/>
      <c r="G31" s="44"/>
      <c r="H31" s="44"/>
    </row>
    <row r="32" spans="2:8" x14ac:dyDescent="0.25">
      <c r="C32" s="44"/>
      <c r="D32" s="44"/>
      <c r="E32" s="44"/>
      <c r="F32" s="44"/>
      <c r="G32" s="44"/>
      <c r="H32" s="44"/>
    </row>
    <row r="33" spans="3:8" x14ac:dyDescent="0.25">
      <c r="C33" s="44"/>
      <c r="D33" s="44"/>
      <c r="E33" s="44"/>
      <c r="F33" s="44"/>
      <c r="G33" s="44"/>
      <c r="H33" s="44"/>
    </row>
    <row r="34" spans="3:8" x14ac:dyDescent="0.25">
      <c r="C34" s="44"/>
      <c r="D34" s="44"/>
      <c r="E34" s="44"/>
      <c r="F34" s="44"/>
      <c r="G34" s="44"/>
      <c r="H34" s="44"/>
    </row>
  </sheetData>
  <mergeCells count="7">
    <mergeCell ref="H4:H6"/>
    <mergeCell ref="B4:B6"/>
    <mergeCell ref="C4:C6"/>
    <mergeCell ref="D4:D6"/>
    <mergeCell ref="E4:E6"/>
    <mergeCell ref="F4:F6"/>
    <mergeCell ref="G4:G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B378C6-4C2E-4545-B86E-12AC97E6CBF8}">
  <sheetPr>
    <tabColor rgb="FFFFFF00"/>
  </sheetPr>
  <dimension ref="B1:V34"/>
  <sheetViews>
    <sheetView workbookViewId="0"/>
  </sheetViews>
  <sheetFormatPr defaultRowHeight="15" x14ac:dyDescent="0.25"/>
  <cols>
    <col min="1" max="1" width="3.5703125" customWidth="1"/>
    <col min="2" max="2" width="17.85546875" customWidth="1"/>
    <col min="7" max="7" width="2" customWidth="1"/>
    <col min="11" max="11" width="2" customWidth="1"/>
    <col min="12" max="14" width="10.5703125" customWidth="1"/>
    <col min="15" max="15" width="2" customWidth="1"/>
    <col min="16" max="18" width="10.5703125" customWidth="1"/>
    <col min="19" max="19" width="2" customWidth="1"/>
  </cols>
  <sheetData>
    <row r="1" spans="2:22" x14ac:dyDescent="0.25">
      <c r="B1" s="73"/>
    </row>
    <row r="2" spans="2:22" ht="26.25" customHeight="1" thickBot="1" x14ac:dyDescent="0.45">
      <c r="B2" s="82"/>
      <c r="H2" s="178" t="s">
        <v>192</v>
      </c>
      <c r="I2" s="151"/>
      <c r="J2" s="151"/>
      <c r="L2" s="178" t="s">
        <v>139</v>
      </c>
      <c r="M2" s="151"/>
      <c r="N2" s="151"/>
      <c r="P2" s="178" t="s">
        <v>140</v>
      </c>
      <c r="Q2" s="151"/>
      <c r="R2" s="151"/>
      <c r="T2" s="178" t="s">
        <v>141</v>
      </c>
      <c r="U2" s="151"/>
      <c r="V2" s="151"/>
    </row>
    <row r="3" spans="2:22" ht="15.75" customHeight="1" thickBot="1" x14ac:dyDescent="0.3">
      <c r="C3" s="34"/>
      <c r="D3" s="34"/>
      <c r="E3" s="34"/>
      <c r="F3" s="34"/>
      <c r="H3" s="157"/>
      <c r="I3" s="157"/>
      <c r="J3" s="157"/>
      <c r="L3" s="157"/>
      <c r="M3" s="157"/>
      <c r="N3" s="157"/>
      <c r="P3" s="157"/>
      <c r="Q3" s="157"/>
      <c r="R3" s="157"/>
      <c r="T3" s="157"/>
      <c r="U3" s="157"/>
      <c r="V3" s="157"/>
    </row>
    <row r="4" spans="2:22" ht="15" customHeight="1" thickBot="1" x14ac:dyDescent="0.3">
      <c r="B4" s="167" t="s">
        <v>14</v>
      </c>
      <c r="C4" s="118"/>
      <c r="H4" s="168" t="s">
        <v>142</v>
      </c>
      <c r="I4" s="168" t="s">
        <v>143</v>
      </c>
      <c r="J4" s="168" t="s">
        <v>144</v>
      </c>
      <c r="L4" s="168" t="s">
        <v>142</v>
      </c>
      <c r="M4" s="168" t="s">
        <v>143</v>
      </c>
      <c r="N4" s="168" t="s">
        <v>144</v>
      </c>
      <c r="P4" s="168" t="s">
        <v>145</v>
      </c>
      <c r="Q4" s="168" t="s">
        <v>146</v>
      </c>
      <c r="R4" s="168" t="s">
        <v>147</v>
      </c>
      <c r="T4" s="168" t="s">
        <v>142</v>
      </c>
      <c r="U4" s="168" t="s">
        <v>143</v>
      </c>
      <c r="V4" s="168" t="s">
        <v>144</v>
      </c>
    </row>
    <row r="5" spans="2:22" ht="15.75" customHeight="1" thickBot="1" x14ac:dyDescent="0.3">
      <c r="B5" s="151"/>
      <c r="C5" s="145" t="s">
        <v>47</v>
      </c>
      <c r="D5" s="143"/>
      <c r="E5" s="143"/>
      <c r="F5" s="143"/>
      <c r="H5" s="151"/>
      <c r="I5" s="151"/>
      <c r="J5" s="151"/>
      <c r="L5" s="151"/>
      <c r="M5" s="151"/>
      <c r="N5" s="151"/>
      <c r="P5" s="151"/>
      <c r="Q5" s="151"/>
      <c r="R5" s="151"/>
      <c r="T5" s="151"/>
      <c r="U5" s="151"/>
      <c r="V5" s="151"/>
    </row>
    <row r="6" spans="2:22" ht="24.75" customHeight="1" thickBot="1" x14ac:dyDescent="0.3">
      <c r="B6" s="157"/>
      <c r="C6" s="10" t="s">
        <v>45</v>
      </c>
      <c r="D6" s="47" t="s">
        <v>63</v>
      </c>
      <c r="E6" s="47" t="s">
        <v>64</v>
      </c>
      <c r="F6" s="47" t="s">
        <v>65</v>
      </c>
      <c r="H6" s="157"/>
      <c r="I6" s="157"/>
      <c r="J6" s="157"/>
      <c r="L6" s="157"/>
      <c r="M6" s="157"/>
      <c r="N6" s="157"/>
      <c r="P6" s="157"/>
      <c r="Q6" s="157"/>
      <c r="R6" s="157"/>
      <c r="T6" s="157"/>
      <c r="U6" s="157"/>
      <c r="V6" s="157"/>
    </row>
    <row r="7" spans="2:22" x14ac:dyDescent="0.25">
      <c r="B7" t="s">
        <v>18</v>
      </c>
      <c r="C7" s="44">
        <v>2587</v>
      </c>
      <c r="D7" s="44">
        <v>469</v>
      </c>
      <c r="E7" s="44">
        <v>759</v>
      </c>
      <c r="F7" s="44">
        <v>894</v>
      </c>
      <c r="H7" s="44">
        <v>1</v>
      </c>
      <c r="I7" s="44">
        <v>20</v>
      </c>
      <c r="J7" s="44">
        <v>280</v>
      </c>
      <c r="L7" s="44">
        <v>266</v>
      </c>
      <c r="M7" s="44">
        <v>408</v>
      </c>
      <c r="N7" s="44">
        <v>778</v>
      </c>
      <c r="P7" s="44">
        <v>501</v>
      </c>
      <c r="Q7" s="44">
        <v>397</v>
      </c>
      <c r="R7" s="44">
        <v>309</v>
      </c>
      <c r="T7" s="44">
        <f t="shared" ref="T7:V10" si="0">IF(L7+P7&gt;0, L7+P7, "NaN")</f>
        <v>767</v>
      </c>
      <c r="U7" s="44">
        <f t="shared" si="0"/>
        <v>805</v>
      </c>
      <c r="V7" s="44">
        <f t="shared" si="0"/>
        <v>1087</v>
      </c>
    </row>
    <row r="8" spans="2:22" x14ac:dyDescent="0.25">
      <c r="B8" t="s">
        <v>19</v>
      </c>
      <c r="C8" s="44">
        <v>297</v>
      </c>
      <c r="D8" s="44">
        <v>166</v>
      </c>
      <c r="E8" s="44">
        <v>290</v>
      </c>
      <c r="F8" s="44">
        <v>290</v>
      </c>
      <c r="H8" s="44">
        <v>1</v>
      </c>
      <c r="I8" s="44">
        <v>83</v>
      </c>
      <c r="J8" s="44">
        <v>146</v>
      </c>
      <c r="L8" s="44">
        <v>95</v>
      </c>
      <c r="M8" s="44">
        <v>249</v>
      </c>
      <c r="N8" s="44">
        <v>290</v>
      </c>
      <c r="P8" s="44">
        <v>58</v>
      </c>
      <c r="Q8" s="44">
        <v>1</v>
      </c>
      <c r="R8" s="44">
        <v>1</v>
      </c>
      <c r="T8" s="44">
        <f t="shared" si="0"/>
        <v>153</v>
      </c>
      <c r="U8" s="44">
        <f t="shared" si="0"/>
        <v>250</v>
      </c>
      <c r="V8" s="44">
        <f t="shared" si="0"/>
        <v>291</v>
      </c>
    </row>
    <row r="9" spans="2:22" x14ac:dyDescent="0.25">
      <c r="B9" t="s">
        <v>20</v>
      </c>
      <c r="C9" s="44">
        <v>50</v>
      </c>
      <c r="D9" s="44">
        <v>9</v>
      </c>
      <c r="E9" s="44">
        <v>10</v>
      </c>
      <c r="F9" s="44">
        <v>12</v>
      </c>
      <c r="H9" s="44">
        <v>1</v>
      </c>
      <c r="I9" s="44">
        <v>7</v>
      </c>
      <c r="J9" s="44">
        <v>8</v>
      </c>
      <c r="L9" s="44">
        <v>5</v>
      </c>
      <c r="M9" s="44">
        <v>10</v>
      </c>
      <c r="N9" s="44">
        <v>12</v>
      </c>
      <c r="P9" s="44">
        <v>17</v>
      </c>
      <c r="Q9" s="44">
        <v>17</v>
      </c>
      <c r="R9" s="44">
        <v>16</v>
      </c>
      <c r="T9" s="44">
        <f t="shared" si="0"/>
        <v>22</v>
      </c>
      <c r="U9" s="44">
        <f t="shared" si="0"/>
        <v>27</v>
      </c>
      <c r="V9" s="44">
        <f t="shared" si="0"/>
        <v>28</v>
      </c>
    </row>
    <row r="10" spans="2:22" x14ac:dyDescent="0.25">
      <c r="B10" t="s">
        <v>21</v>
      </c>
      <c r="C10" s="44">
        <v>1337</v>
      </c>
      <c r="D10" s="44">
        <v>134</v>
      </c>
      <c r="E10" s="44">
        <v>210</v>
      </c>
      <c r="F10" s="44">
        <v>349</v>
      </c>
      <c r="H10" s="44">
        <v>0</v>
      </c>
      <c r="I10" s="44">
        <v>2</v>
      </c>
      <c r="J10" s="44">
        <v>90</v>
      </c>
      <c r="L10" s="44">
        <v>53</v>
      </c>
      <c r="M10" s="44">
        <v>101</v>
      </c>
      <c r="N10" s="44">
        <v>224</v>
      </c>
      <c r="P10" s="44">
        <v>312</v>
      </c>
      <c r="Q10" s="44">
        <v>281</v>
      </c>
      <c r="R10" s="44">
        <v>248</v>
      </c>
      <c r="T10" s="44">
        <f t="shared" si="0"/>
        <v>365</v>
      </c>
      <c r="U10" s="44">
        <f t="shared" si="0"/>
        <v>382</v>
      </c>
      <c r="V10" s="44">
        <f t="shared" si="0"/>
        <v>472</v>
      </c>
    </row>
    <row r="11" spans="2:22" x14ac:dyDescent="0.25">
      <c r="C11" s="44"/>
      <c r="D11" s="44"/>
      <c r="E11" s="44"/>
      <c r="F11" s="44"/>
      <c r="H11" s="44"/>
      <c r="I11" s="44"/>
      <c r="J11" s="44"/>
      <c r="L11" s="44"/>
      <c r="M11" s="44"/>
      <c r="N11" s="44"/>
      <c r="P11" s="44"/>
      <c r="Q11" s="44"/>
      <c r="R11" s="44"/>
      <c r="T11" s="44"/>
      <c r="U11" s="44"/>
      <c r="V11" s="44"/>
    </row>
    <row r="12" spans="2:22" x14ac:dyDescent="0.25">
      <c r="C12" s="44"/>
      <c r="D12" s="44"/>
      <c r="E12" s="44"/>
      <c r="F12" s="44"/>
      <c r="H12" s="44"/>
      <c r="I12" s="44"/>
      <c r="J12" s="44"/>
      <c r="L12" s="44"/>
      <c r="M12" s="44"/>
      <c r="N12" s="44"/>
      <c r="P12" s="44"/>
      <c r="Q12" s="44"/>
      <c r="R12" s="44"/>
      <c r="T12" s="44"/>
      <c r="U12" s="44"/>
      <c r="V12" s="44"/>
    </row>
    <row r="13" spans="2:22" x14ac:dyDescent="0.25">
      <c r="C13" s="44"/>
      <c r="D13" s="44"/>
      <c r="E13" s="44"/>
      <c r="F13" s="44"/>
      <c r="H13" s="44"/>
      <c r="I13" s="44"/>
      <c r="J13" s="44"/>
      <c r="L13" s="44"/>
      <c r="M13" s="44"/>
      <c r="N13" s="44"/>
      <c r="P13" s="44"/>
      <c r="Q13" s="44"/>
      <c r="R13" s="44"/>
      <c r="T13" s="44"/>
      <c r="U13" s="44"/>
      <c r="V13" s="44"/>
    </row>
    <row r="14" spans="2:22" x14ac:dyDescent="0.25">
      <c r="C14" s="44"/>
      <c r="D14" s="44"/>
      <c r="E14" s="44"/>
      <c r="F14" s="44"/>
      <c r="H14" s="44"/>
      <c r="I14" s="44"/>
      <c r="J14" s="44"/>
      <c r="L14" s="44"/>
      <c r="M14" s="44"/>
      <c r="N14" s="44"/>
      <c r="P14" s="44"/>
      <c r="Q14" s="44"/>
      <c r="R14" s="44"/>
      <c r="T14" s="44"/>
      <c r="U14" s="44"/>
      <c r="V14" s="44"/>
    </row>
    <row r="15" spans="2:22" x14ac:dyDescent="0.25">
      <c r="C15" s="44"/>
      <c r="D15" s="44"/>
      <c r="E15" s="44"/>
      <c r="F15" s="44"/>
      <c r="H15" s="44"/>
      <c r="I15" s="44"/>
      <c r="J15" s="44"/>
      <c r="L15" s="44"/>
      <c r="M15" s="44"/>
      <c r="N15" s="44"/>
      <c r="P15" s="44"/>
      <c r="Q15" s="44"/>
      <c r="R15" s="44"/>
      <c r="T15" s="44"/>
      <c r="U15" s="44"/>
      <c r="V15" s="44"/>
    </row>
    <row r="16" spans="2:22" x14ac:dyDescent="0.25">
      <c r="C16" s="44"/>
      <c r="D16" s="44"/>
      <c r="E16" s="44"/>
      <c r="F16" s="44"/>
      <c r="H16" s="44"/>
      <c r="I16" s="44"/>
      <c r="J16" s="44"/>
      <c r="L16" s="44"/>
      <c r="M16" s="44"/>
      <c r="N16" s="44"/>
      <c r="P16" s="44"/>
      <c r="Q16" s="44"/>
      <c r="R16" s="44"/>
      <c r="T16" s="44"/>
      <c r="U16" s="44"/>
      <c r="V16" s="44"/>
    </row>
    <row r="17" spans="2:22" x14ac:dyDescent="0.25">
      <c r="C17" s="44"/>
      <c r="D17" s="44"/>
      <c r="E17" s="44"/>
      <c r="F17" s="44"/>
      <c r="H17" s="44"/>
      <c r="I17" s="44"/>
      <c r="J17" s="44"/>
      <c r="L17" s="44"/>
      <c r="M17" s="44"/>
      <c r="N17" s="44"/>
      <c r="P17" s="44"/>
      <c r="Q17" s="44"/>
      <c r="R17" s="44"/>
      <c r="T17" s="44"/>
      <c r="U17" s="44"/>
      <c r="V17" s="44"/>
    </row>
    <row r="18" spans="2:22" x14ac:dyDescent="0.25">
      <c r="C18" s="44"/>
      <c r="D18" s="44"/>
      <c r="E18" s="44"/>
      <c r="F18" s="44"/>
      <c r="H18" s="44"/>
      <c r="I18" s="44"/>
      <c r="J18" s="44"/>
      <c r="L18" s="44"/>
      <c r="M18" s="44"/>
      <c r="N18" s="44"/>
      <c r="P18" s="44"/>
      <c r="Q18" s="44"/>
      <c r="R18" s="44"/>
      <c r="T18" s="44"/>
      <c r="U18" s="44"/>
      <c r="V18" s="44"/>
    </row>
    <row r="19" spans="2:22" x14ac:dyDescent="0.25">
      <c r="C19" s="44"/>
      <c r="D19" s="44"/>
      <c r="E19" s="44"/>
      <c r="F19" s="44"/>
      <c r="H19" s="44"/>
      <c r="I19" s="44"/>
      <c r="J19" s="44"/>
      <c r="L19" s="44"/>
      <c r="M19" s="44"/>
      <c r="N19" s="44"/>
      <c r="P19" s="44"/>
      <c r="Q19" s="44"/>
      <c r="R19" s="44"/>
      <c r="T19" s="44"/>
      <c r="U19" s="44"/>
      <c r="V19" s="44"/>
    </row>
    <row r="20" spans="2:22" x14ac:dyDescent="0.25">
      <c r="C20" s="44"/>
      <c r="D20" s="44"/>
      <c r="E20" s="44"/>
      <c r="F20" s="44"/>
      <c r="H20" s="44"/>
      <c r="I20" s="44"/>
      <c r="J20" s="44"/>
      <c r="L20" s="44"/>
      <c r="M20" s="44"/>
      <c r="N20" s="44"/>
      <c r="P20" s="44"/>
      <c r="Q20" s="44"/>
      <c r="R20" s="44"/>
      <c r="T20" s="44"/>
      <c r="U20" s="44"/>
      <c r="V20" s="44"/>
    </row>
    <row r="21" spans="2:22" x14ac:dyDescent="0.25">
      <c r="C21" s="44"/>
      <c r="D21" s="44"/>
      <c r="E21" s="44"/>
      <c r="F21" s="44"/>
      <c r="H21" s="44"/>
      <c r="I21" s="44"/>
      <c r="J21" s="44"/>
      <c r="L21" s="44"/>
      <c r="M21" s="44"/>
      <c r="N21" s="44"/>
      <c r="P21" s="44"/>
      <c r="Q21" s="44"/>
      <c r="R21" s="44"/>
      <c r="T21" s="44"/>
      <c r="U21" s="44"/>
      <c r="V21" s="44"/>
    </row>
    <row r="22" spans="2:22" x14ac:dyDescent="0.25">
      <c r="C22" s="44"/>
      <c r="D22" s="44"/>
      <c r="E22" s="44"/>
      <c r="F22" s="44"/>
      <c r="H22" s="44"/>
      <c r="I22" s="44"/>
      <c r="J22" s="44"/>
      <c r="L22" s="44"/>
      <c r="M22" s="44"/>
      <c r="N22" s="44"/>
      <c r="P22" s="44"/>
      <c r="Q22" s="44"/>
      <c r="R22" s="44"/>
      <c r="T22" s="44"/>
      <c r="U22" s="44"/>
      <c r="V22" s="44"/>
    </row>
    <row r="23" spans="2:22" x14ac:dyDescent="0.25">
      <c r="C23" s="44"/>
      <c r="D23" s="44"/>
      <c r="E23" s="44"/>
      <c r="F23" s="44"/>
      <c r="H23" s="44"/>
      <c r="I23" s="44"/>
      <c r="J23" s="44"/>
      <c r="L23" s="44"/>
      <c r="M23" s="44"/>
      <c r="N23" s="44"/>
      <c r="P23" s="44"/>
      <c r="Q23" s="44"/>
      <c r="R23" s="44"/>
      <c r="T23" s="44"/>
      <c r="U23" s="44"/>
      <c r="V23" s="44"/>
    </row>
    <row r="24" spans="2:22" x14ac:dyDescent="0.25">
      <c r="C24" s="44"/>
      <c r="D24" s="44"/>
      <c r="E24" s="44"/>
      <c r="F24" s="44"/>
      <c r="H24" s="44"/>
      <c r="I24" s="44"/>
      <c r="J24" s="44"/>
      <c r="L24" s="44"/>
      <c r="M24" s="44"/>
      <c r="N24" s="44"/>
      <c r="P24" s="44"/>
      <c r="Q24" s="44"/>
      <c r="R24" s="44"/>
      <c r="T24" s="44"/>
      <c r="U24" s="44"/>
      <c r="V24" s="44"/>
    </row>
    <row r="25" spans="2:22" ht="15.75" customHeight="1" thickBot="1" x14ac:dyDescent="0.3">
      <c r="C25" s="44"/>
      <c r="D25" s="44"/>
      <c r="E25" s="44"/>
      <c r="F25" s="44"/>
      <c r="H25" s="44"/>
      <c r="I25" s="44"/>
      <c r="J25" s="44"/>
      <c r="L25" s="44"/>
      <c r="M25" s="44"/>
      <c r="N25" s="44"/>
      <c r="P25" s="44"/>
      <c r="Q25" s="44"/>
      <c r="R25" s="44"/>
      <c r="T25" s="44"/>
      <c r="U25" s="44"/>
      <c r="V25" s="44"/>
    </row>
    <row r="26" spans="2:22" ht="15.75" customHeight="1" thickBot="1" x14ac:dyDescent="0.3">
      <c r="B26" s="80" t="s">
        <v>40</v>
      </c>
      <c r="C26" s="81">
        <f>SUM(C7:C25)</f>
        <v>4271</v>
      </c>
      <c r="D26" s="81">
        <f>SUM(D7:D25)</f>
        <v>778</v>
      </c>
      <c r="E26" s="81">
        <f>SUM(E7:E25)</f>
        <v>1269</v>
      </c>
      <c r="F26" s="81">
        <f>SUM(F7:F25)</f>
        <v>1545</v>
      </c>
      <c r="H26" s="81">
        <f>SUM(H7:H25)</f>
        <v>3</v>
      </c>
      <c r="I26" s="81">
        <f>SUM(I7:I25)</f>
        <v>112</v>
      </c>
      <c r="J26" s="81">
        <f>SUM(J7:J25)</f>
        <v>524</v>
      </c>
      <c r="L26" s="81">
        <f>SUM(L7:L25)</f>
        <v>419</v>
      </c>
      <c r="M26" s="81">
        <f>SUM(M7:M25)</f>
        <v>768</v>
      </c>
      <c r="N26" s="81">
        <f>SUM(N7:N25)</f>
        <v>1304</v>
      </c>
      <c r="P26" s="81">
        <f>SUM(P7:P25)</f>
        <v>888</v>
      </c>
      <c r="Q26" s="81">
        <f>SUM(Q7:Q25)</f>
        <v>696</v>
      </c>
      <c r="R26" s="81">
        <f>SUM(R7:R25)</f>
        <v>574</v>
      </c>
      <c r="T26" s="81">
        <f>SUM(T7:T25)</f>
        <v>1307</v>
      </c>
      <c r="U26" s="81">
        <f>SUM(U7:U25)</f>
        <v>1464</v>
      </c>
      <c r="V26" s="81">
        <f>SUM(V7:V25)</f>
        <v>1878</v>
      </c>
    </row>
    <row r="27" spans="2:22" x14ac:dyDescent="0.25">
      <c r="C27" s="44"/>
      <c r="D27" s="44"/>
      <c r="E27" s="44"/>
      <c r="F27" s="44"/>
      <c r="H27" s="44"/>
      <c r="I27" s="44"/>
      <c r="J27" s="44"/>
      <c r="L27" s="44"/>
      <c r="M27" s="44"/>
      <c r="N27" s="44"/>
      <c r="P27" s="44"/>
      <c r="Q27" s="44"/>
      <c r="R27" s="44"/>
    </row>
    <row r="28" spans="2:22" x14ac:dyDescent="0.25">
      <c r="C28" s="44"/>
      <c r="D28" s="44"/>
      <c r="E28" s="44"/>
      <c r="F28" s="44"/>
      <c r="H28" s="44"/>
      <c r="I28" s="44"/>
      <c r="J28" s="44"/>
      <c r="L28" s="44"/>
      <c r="M28" s="44"/>
      <c r="N28" s="44"/>
      <c r="P28" s="44"/>
      <c r="Q28" s="44"/>
      <c r="R28" s="44"/>
    </row>
    <row r="29" spans="2:22" x14ac:dyDescent="0.25">
      <c r="C29" s="44"/>
      <c r="D29" s="44"/>
      <c r="E29" s="44"/>
      <c r="F29" s="44"/>
      <c r="H29" s="44"/>
      <c r="I29" s="44"/>
      <c r="J29" s="44"/>
      <c r="L29" s="44"/>
      <c r="M29" s="44"/>
      <c r="N29" s="44"/>
      <c r="P29" s="44"/>
      <c r="Q29" s="44"/>
      <c r="R29" s="44"/>
    </row>
    <row r="30" spans="2:22" x14ac:dyDescent="0.25">
      <c r="C30" s="44"/>
      <c r="D30" s="44"/>
      <c r="E30" s="44"/>
      <c r="F30" s="44"/>
      <c r="H30" s="44"/>
      <c r="I30" s="44"/>
      <c r="J30" s="44"/>
      <c r="L30" s="44"/>
      <c r="M30" s="44"/>
      <c r="N30" s="44"/>
      <c r="P30" s="44"/>
      <c r="Q30" s="44"/>
      <c r="R30" s="44"/>
    </row>
    <row r="31" spans="2:22" x14ac:dyDescent="0.25">
      <c r="C31" s="44"/>
      <c r="D31" s="44"/>
      <c r="E31" s="44"/>
      <c r="F31" s="44"/>
      <c r="H31" s="44"/>
      <c r="I31" s="44"/>
      <c r="J31" s="44"/>
      <c r="L31" s="44"/>
      <c r="M31" s="44"/>
      <c r="N31" s="44"/>
      <c r="P31" s="44"/>
      <c r="Q31" s="44"/>
      <c r="R31" s="44"/>
    </row>
    <row r="32" spans="2:22" x14ac:dyDescent="0.25">
      <c r="C32" s="44"/>
      <c r="D32" s="44"/>
      <c r="E32" s="44"/>
      <c r="F32" s="44"/>
      <c r="H32" s="44"/>
      <c r="I32" s="44"/>
      <c r="J32" s="44"/>
      <c r="L32" s="44"/>
      <c r="M32" s="44"/>
      <c r="N32" s="44"/>
      <c r="P32" s="44"/>
      <c r="Q32" s="44"/>
      <c r="R32" s="44"/>
    </row>
    <row r="33" spans="3:18" x14ac:dyDescent="0.25">
      <c r="C33" s="44"/>
      <c r="D33" s="44"/>
      <c r="E33" s="44"/>
      <c r="F33" s="44"/>
      <c r="H33" s="44"/>
      <c r="I33" s="44"/>
      <c r="J33" s="44"/>
      <c r="L33" s="44"/>
      <c r="M33" s="44"/>
      <c r="N33" s="44"/>
      <c r="P33" s="44"/>
      <c r="Q33" s="44"/>
      <c r="R33" s="44"/>
    </row>
    <row r="34" spans="3:18" x14ac:dyDescent="0.25">
      <c r="C34" s="44"/>
      <c r="D34" s="44"/>
      <c r="E34" s="44"/>
      <c r="F34" s="44"/>
      <c r="H34" s="44"/>
      <c r="I34" s="44"/>
      <c r="J34" s="44"/>
      <c r="L34" s="44"/>
      <c r="M34" s="44"/>
      <c r="N34" s="44"/>
      <c r="P34" s="44"/>
      <c r="Q34" s="44"/>
      <c r="R34" s="44"/>
    </row>
  </sheetData>
  <mergeCells count="18">
    <mergeCell ref="B4:B6"/>
    <mergeCell ref="H4:H6"/>
    <mergeCell ref="I4:I6"/>
    <mergeCell ref="J4:J6"/>
    <mergeCell ref="L4:L6"/>
    <mergeCell ref="C5:F5"/>
    <mergeCell ref="T4:T6"/>
    <mergeCell ref="U4:U6"/>
    <mergeCell ref="H2:J3"/>
    <mergeCell ref="L2:N3"/>
    <mergeCell ref="P2:R3"/>
    <mergeCell ref="T2:V3"/>
    <mergeCell ref="M4:M6"/>
    <mergeCell ref="V4:V6"/>
    <mergeCell ref="N4:N6"/>
    <mergeCell ref="P4:P6"/>
    <mergeCell ref="Q4:Q6"/>
    <mergeCell ref="R4:R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B1:AC27"/>
  <sheetViews>
    <sheetView workbookViewId="0"/>
  </sheetViews>
  <sheetFormatPr defaultRowHeight="15" x14ac:dyDescent="0.25"/>
  <cols>
    <col min="1" max="1" width="2.7109375" customWidth="1"/>
    <col min="2" max="2" width="14.7109375" customWidth="1"/>
    <col min="3" max="3" width="11.5703125" customWidth="1"/>
    <col min="7" max="7" width="1.85546875" customWidth="1"/>
    <col min="12" max="12" width="1.5703125" customWidth="1"/>
    <col min="17" max="17" width="1.5703125" customWidth="1"/>
    <col min="22" max="22" width="1.5703125" customWidth="1"/>
  </cols>
  <sheetData>
    <row r="1" spans="2:29" x14ac:dyDescent="0.25">
      <c r="B1" s="75" t="s">
        <v>148</v>
      </c>
    </row>
    <row r="2" spans="2:29" x14ac:dyDescent="0.25">
      <c r="B2" t="s">
        <v>149</v>
      </c>
      <c r="C2" t="s">
        <v>150</v>
      </c>
    </row>
    <row r="3" spans="2:29" ht="15.75" customHeight="1" thickBot="1" x14ac:dyDescent="0.3">
      <c r="B3" s="34"/>
      <c r="C3" s="34"/>
      <c r="D3" s="34"/>
      <c r="E3" s="34"/>
      <c r="F3" s="34"/>
      <c r="G3" s="34"/>
      <c r="H3" s="34"/>
      <c r="I3" s="34"/>
      <c r="J3" s="34"/>
      <c r="K3" s="34"/>
      <c r="L3" s="34"/>
      <c r="M3" s="34"/>
      <c r="N3" s="34"/>
      <c r="O3" s="34"/>
      <c r="P3" s="34"/>
      <c r="Q3" s="34"/>
      <c r="R3" s="34"/>
      <c r="S3" s="34"/>
      <c r="T3" s="34"/>
      <c r="U3" s="34"/>
      <c r="V3" s="34"/>
      <c r="W3" s="180" t="s">
        <v>151</v>
      </c>
      <c r="X3" s="143"/>
      <c r="Y3" s="143"/>
      <c r="Z3" s="143"/>
      <c r="AA3" s="143"/>
      <c r="AB3" s="143"/>
      <c r="AC3" s="143"/>
    </row>
    <row r="4" spans="2:29" ht="15.75" customHeight="1" thickBot="1" x14ac:dyDescent="0.3">
      <c r="C4" s="118"/>
      <c r="W4" s="179" t="s">
        <v>152</v>
      </c>
      <c r="X4" s="143"/>
      <c r="Y4" s="143"/>
      <c r="Z4" s="143"/>
      <c r="AA4" s="143"/>
      <c r="AB4" s="143"/>
      <c r="AC4" s="143"/>
    </row>
    <row r="5" spans="2:29" ht="26.25" customHeight="1" thickBot="1" x14ac:dyDescent="0.3">
      <c r="B5" s="56"/>
      <c r="C5" s="145" t="s">
        <v>47</v>
      </c>
      <c r="D5" s="143"/>
      <c r="E5" s="143"/>
      <c r="F5" s="143"/>
      <c r="G5" s="5"/>
      <c r="H5" s="145" t="s">
        <v>153</v>
      </c>
      <c r="I5" s="143"/>
      <c r="J5" s="143"/>
      <c r="K5" s="143"/>
      <c r="L5" s="5"/>
      <c r="M5" s="181" t="s">
        <v>154</v>
      </c>
      <c r="N5" s="143"/>
      <c r="O5" s="143"/>
      <c r="P5" s="143"/>
      <c r="Q5" s="5"/>
      <c r="R5" s="182" t="s">
        <v>152</v>
      </c>
      <c r="S5" s="143"/>
      <c r="T5" s="143"/>
      <c r="U5" s="143"/>
      <c r="V5" s="5"/>
      <c r="W5" s="142" t="s">
        <v>155</v>
      </c>
      <c r="X5" s="142" t="s">
        <v>37</v>
      </c>
      <c r="Y5" s="5" t="s">
        <v>38</v>
      </c>
      <c r="Z5" s="142" t="s">
        <v>156</v>
      </c>
      <c r="AA5" s="142" t="s">
        <v>157</v>
      </c>
      <c r="AB5" s="142" t="s">
        <v>158</v>
      </c>
      <c r="AC5" s="142" t="s">
        <v>159</v>
      </c>
    </row>
    <row r="6" spans="2:29" ht="39.75" customHeight="1" thickBot="1" x14ac:dyDescent="0.3">
      <c r="B6" s="53" t="s">
        <v>14</v>
      </c>
      <c r="C6" s="10" t="s">
        <v>45</v>
      </c>
      <c r="D6" s="47" t="s">
        <v>63</v>
      </c>
      <c r="E6" s="47" t="s">
        <v>64</v>
      </c>
      <c r="F6" s="47" t="s">
        <v>65</v>
      </c>
      <c r="G6" s="47"/>
      <c r="H6" s="10" t="s">
        <v>45</v>
      </c>
      <c r="I6" s="47" t="s">
        <v>63</v>
      </c>
      <c r="J6" s="47" t="s">
        <v>64</v>
      </c>
      <c r="K6" s="47" t="s">
        <v>65</v>
      </c>
      <c r="L6" s="47"/>
      <c r="M6" s="10" t="s">
        <v>45</v>
      </c>
      <c r="N6" s="47" t="s">
        <v>63</v>
      </c>
      <c r="O6" s="47" t="s">
        <v>64</v>
      </c>
      <c r="P6" s="47" t="s">
        <v>65</v>
      </c>
      <c r="Q6" s="47"/>
      <c r="R6" s="10" t="s">
        <v>45</v>
      </c>
      <c r="S6" s="47" t="s">
        <v>63</v>
      </c>
      <c r="T6" s="47" t="s">
        <v>64</v>
      </c>
      <c r="U6" s="47" t="s">
        <v>65</v>
      </c>
      <c r="V6" s="47"/>
      <c r="W6" s="143"/>
      <c r="X6" s="143"/>
      <c r="Y6" s="10" t="s">
        <v>42</v>
      </c>
      <c r="Z6" s="143"/>
      <c r="AA6" s="143"/>
      <c r="AB6" s="143"/>
      <c r="AC6" s="143"/>
    </row>
    <row r="7" spans="2:29" x14ac:dyDescent="0.25">
      <c r="B7" s="67" t="s">
        <v>18</v>
      </c>
      <c r="C7" s="68">
        <v>2587</v>
      </c>
      <c r="D7" s="44">
        <v>469</v>
      </c>
      <c r="E7" s="44">
        <v>759</v>
      </c>
      <c r="F7" s="44">
        <v>894</v>
      </c>
      <c r="H7" s="108">
        <v>727.20152700000006</v>
      </c>
      <c r="I7" s="108">
        <v>143.140244</v>
      </c>
      <c r="J7" s="108">
        <v>212.58558600000001</v>
      </c>
      <c r="K7" s="108">
        <v>247.685484</v>
      </c>
      <c r="L7" s="44"/>
      <c r="M7" s="108">
        <v>605.22332300000005</v>
      </c>
      <c r="N7" s="108">
        <v>135.07449500000001</v>
      </c>
      <c r="O7" s="108">
        <v>196.48086649999999</v>
      </c>
      <c r="P7" s="108">
        <v>222.96769950000001</v>
      </c>
      <c r="Q7" s="44"/>
      <c r="R7" s="108">
        <v>1332.4248500000001</v>
      </c>
      <c r="S7" s="108">
        <v>278.21473900000001</v>
      </c>
      <c r="T7" s="108">
        <v>409.06645250000003</v>
      </c>
      <c r="U7" s="108">
        <v>470.65318350000001</v>
      </c>
      <c r="V7" s="44"/>
      <c r="W7" s="108">
        <v>89.457020999999997</v>
      </c>
      <c r="X7" s="108">
        <v>39.858859500000001</v>
      </c>
      <c r="Y7" s="108">
        <v>14.444677499999999</v>
      </c>
      <c r="Z7" s="108">
        <v>135.96937800000001</v>
      </c>
      <c r="AA7" s="108">
        <v>144.73062300000001</v>
      </c>
      <c r="AB7" s="108">
        <v>28.8315105</v>
      </c>
      <c r="AC7" s="108">
        <v>17.361114000000001</v>
      </c>
    </row>
    <row r="8" spans="2:29" x14ac:dyDescent="0.25">
      <c r="B8" s="67" t="s">
        <v>19</v>
      </c>
      <c r="C8" s="68">
        <v>297</v>
      </c>
      <c r="D8" s="44">
        <v>166</v>
      </c>
      <c r="E8" s="44">
        <v>290</v>
      </c>
      <c r="F8" s="44">
        <v>290</v>
      </c>
      <c r="H8" s="108">
        <v>55.741512999999998</v>
      </c>
      <c r="I8" s="108">
        <v>34.691516</v>
      </c>
      <c r="J8" s="108">
        <v>54.070115999999999</v>
      </c>
      <c r="K8" s="108">
        <v>54.070115999999999</v>
      </c>
      <c r="L8" s="44"/>
      <c r="M8" s="108">
        <v>42.252744999999997</v>
      </c>
      <c r="N8" s="108">
        <v>27.110301</v>
      </c>
      <c r="O8" s="108">
        <v>41.129579499999998</v>
      </c>
      <c r="P8" s="108">
        <v>41.129579499999998</v>
      </c>
      <c r="Q8" s="44"/>
      <c r="R8" s="108">
        <v>97.994258000000002</v>
      </c>
      <c r="S8" s="108">
        <v>61.801817</v>
      </c>
      <c r="T8" s="108">
        <v>95.199695500000004</v>
      </c>
      <c r="U8" s="108">
        <v>95.199695500000004</v>
      </c>
      <c r="V8" s="44"/>
      <c r="W8" s="108">
        <v>25.806059999999999</v>
      </c>
      <c r="X8" s="108">
        <v>6.1055609999999998</v>
      </c>
      <c r="Y8" s="108">
        <v>9.7842435000000005</v>
      </c>
      <c r="Z8" s="108">
        <v>21.195820000000001</v>
      </c>
      <c r="AA8" s="108">
        <v>15.464247</v>
      </c>
      <c r="AB8" s="108">
        <v>11.544012</v>
      </c>
      <c r="AC8" s="108">
        <v>5.2997519999999998</v>
      </c>
    </row>
    <row r="9" spans="2:29" x14ac:dyDescent="0.25">
      <c r="B9" s="67" t="s">
        <v>20</v>
      </c>
      <c r="C9" s="68">
        <v>50</v>
      </c>
      <c r="D9" s="44">
        <v>9</v>
      </c>
      <c r="E9" s="44">
        <v>10</v>
      </c>
      <c r="F9" s="44">
        <v>12</v>
      </c>
      <c r="H9" s="108">
        <v>14.409687</v>
      </c>
      <c r="I9" s="108">
        <v>5.4067350000000003</v>
      </c>
      <c r="J9" s="108">
        <v>5.5549390000000001</v>
      </c>
      <c r="K9" s="108">
        <v>5.8212869999999999</v>
      </c>
      <c r="L9" s="44"/>
      <c r="M9" s="108">
        <v>9.9744980000000005</v>
      </c>
      <c r="N9" s="108">
        <v>3.3711549999999999</v>
      </c>
      <c r="O9" s="108">
        <v>3.5193590000000001</v>
      </c>
      <c r="P9" s="108">
        <v>3.7338149999999999</v>
      </c>
      <c r="Q9" s="44"/>
      <c r="R9" s="108">
        <v>24.384184999999999</v>
      </c>
      <c r="S9" s="108">
        <v>8.7778899999999993</v>
      </c>
      <c r="T9" s="108">
        <v>9.0742980000000006</v>
      </c>
      <c r="U9" s="108">
        <v>9.5551019999999998</v>
      </c>
      <c r="V9" s="44"/>
      <c r="W9" s="108">
        <v>0.60899400000000004</v>
      </c>
      <c r="X9" s="108">
        <v>6.0045599999999997</v>
      </c>
      <c r="Y9" s="108">
        <v>0</v>
      </c>
      <c r="Z9" s="108">
        <v>0</v>
      </c>
      <c r="AA9" s="108">
        <v>1.206766</v>
      </c>
      <c r="AB9" s="108">
        <v>1.734782</v>
      </c>
      <c r="AC9" s="108">
        <v>0</v>
      </c>
    </row>
    <row r="10" spans="2:29" x14ac:dyDescent="0.25">
      <c r="B10" s="67" t="s">
        <v>21</v>
      </c>
      <c r="C10" s="68">
        <v>1337</v>
      </c>
      <c r="D10" s="44">
        <v>134</v>
      </c>
      <c r="E10" s="44">
        <v>210</v>
      </c>
      <c r="F10" s="44">
        <v>349</v>
      </c>
      <c r="H10" s="108">
        <v>299.323623</v>
      </c>
      <c r="I10" s="108">
        <v>51.461278</v>
      </c>
      <c r="J10" s="108">
        <v>80.298174000000003</v>
      </c>
      <c r="K10" s="108">
        <v>121.33653</v>
      </c>
      <c r="L10" s="44"/>
      <c r="M10" s="108">
        <v>269.88944600000002</v>
      </c>
      <c r="N10" s="108">
        <v>54.530164499999998</v>
      </c>
      <c r="O10" s="108">
        <v>87.153155999999996</v>
      </c>
      <c r="P10" s="108">
        <v>126.2203365</v>
      </c>
      <c r="Q10" s="44"/>
      <c r="R10" s="108">
        <v>569.21306900000002</v>
      </c>
      <c r="S10" s="108">
        <v>105.99144250000001</v>
      </c>
      <c r="T10" s="108">
        <v>167.45133000000001</v>
      </c>
      <c r="U10" s="108">
        <v>247.55686650000001</v>
      </c>
      <c r="V10" s="44"/>
      <c r="W10" s="108">
        <v>36.061745999999999</v>
      </c>
      <c r="X10" s="108">
        <v>10.136179500000001</v>
      </c>
      <c r="Y10" s="108">
        <v>0</v>
      </c>
      <c r="Z10" s="108">
        <v>33.265450000000001</v>
      </c>
      <c r="AA10" s="108">
        <v>136.06663</v>
      </c>
      <c r="AB10" s="108">
        <v>29.548224999999999</v>
      </c>
      <c r="AC10" s="108">
        <v>2.4786359999999998</v>
      </c>
    </row>
    <row r="11" spans="2:29" x14ac:dyDescent="0.25">
      <c r="B11" s="67"/>
      <c r="C11" s="68"/>
      <c r="D11" s="44"/>
      <c r="E11" s="44"/>
      <c r="F11" s="44"/>
      <c r="H11" s="108"/>
      <c r="I11" s="108"/>
      <c r="J11" s="108"/>
      <c r="K11" s="108"/>
      <c r="L11" s="44"/>
      <c r="M11" s="108"/>
      <c r="N11" s="108"/>
      <c r="O11" s="108"/>
      <c r="P11" s="108"/>
      <c r="Q11" s="44"/>
      <c r="R11" s="108"/>
      <c r="S11" s="108"/>
      <c r="T11" s="108"/>
      <c r="U11" s="108"/>
      <c r="V11" s="44"/>
      <c r="W11" s="108"/>
      <c r="X11" s="108"/>
      <c r="Y11" s="108"/>
      <c r="Z11" s="108"/>
      <c r="AA11" s="108"/>
      <c r="AB11" s="108"/>
      <c r="AC11" s="108"/>
    </row>
    <row r="12" spans="2:29" x14ac:dyDescent="0.25">
      <c r="B12" s="67"/>
      <c r="C12" s="68"/>
      <c r="D12" s="44"/>
      <c r="E12" s="44"/>
      <c r="F12" s="44"/>
      <c r="H12" s="108"/>
      <c r="I12" s="108"/>
      <c r="J12" s="108"/>
      <c r="K12" s="108"/>
      <c r="L12" s="44"/>
      <c r="M12" s="108"/>
      <c r="N12" s="108"/>
      <c r="O12" s="108"/>
      <c r="P12" s="108"/>
      <c r="Q12" s="44"/>
      <c r="R12" s="108"/>
      <c r="S12" s="108"/>
      <c r="T12" s="108"/>
      <c r="U12" s="108"/>
      <c r="V12" s="44"/>
      <c r="W12" s="108"/>
      <c r="X12" s="108"/>
      <c r="Y12" s="108"/>
      <c r="Z12" s="108"/>
      <c r="AA12" s="108"/>
      <c r="AB12" s="108"/>
      <c r="AC12" s="108"/>
    </row>
    <row r="13" spans="2:29" x14ac:dyDescent="0.25">
      <c r="B13" s="67"/>
      <c r="C13" s="68"/>
      <c r="D13" s="44"/>
      <c r="E13" s="44"/>
      <c r="F13" s="44"/>
      <c r="H13" s="108"/>
      <c r="I13" s="108"/>
      <c r="J13" s="108"/>
      <c r="K13" s="108"/>
      <c r="L13" s="44"/>
      <c r="M13" s="108"/>
      <c r="N13" s="108"/>
      <c r="O13" s="108"/>
      <c r="P13" s="108"/>
      <c r="Q13" s="44"/>
      <c r="R13" s="108"/>
      <c r="S13" s="108"/>
      <c r="T13" s="108"/>
      <c r="U13" s="108"/>
      <c r="V13" s="44"/>
      <c r="W13" s="108"/>
      <c r="X13" s="108"/>
      <c r="Y13" s="108"/>
      <c r="Z13" s="108"/>
      <c r="AA13" s="108"/>
      <c r="AB13" s="108"/>
      <c r="AC13" s="108"/>
    </row>
    <row r="14" spans="2:29" x14ac:dyDescent="0.25">
      <c r="B14" s="67"/>
      <c r="C14" s="68"/>
      <c r="D14" s="44"/>
      <c r="E14" s="44"/>
      <c r="F14" s="44"/>
      <c r="H14" s="108"/>
      <c r="I14" s="108"/>
      <c r="J14" s="108"/>
      <c r="K14" s="108"/>
      <c r="L14" s="44"/>
      <c r="M14" s="108"/>
      <c r="N14" s="108"/>
      <c r="O14" s="108"/>
      <c r="P14" s="108"/>
      <c r="Q14" s="44"/>
      <c r="R14" s="108"/>
      <c r="S14" s="108"/>
      <c r="T14" s="108"/>
      <c r="U14" s="108"/>
      <c r="V14" s="44"/>
      <c r="W14" s="108"/>
      <c r="X14" s="108"/>
      <c r="Y14" s="108"/>
      <c r="Z14" s="108"/>
      <c r="AA14" s="108"/>
      <c r="AB14" s="108"/>
      <c r="AC14" s="108"/>
    </row>
    <row r="15" spans="2:29" x14ac:dyDescent="0.25">
      <c r="C15" s="44"/>
      <c r="D15" s="44"/>
      <c r="E15" s="44"/>
      <c r="F15" s="44"/>
      <c r="H15" s="108"/>
      <c r="I15" s="108"/>
      <c r="J15" s="108"/>
      <c r="K15" s="108"/>
      <c r="L15" s="44"/>
      <c r="M15" s="108"/>
      <c r="N15" s="108"/>
      <c r="O15" s="108"/>
      <c r="P15" s="108"/>
      <c r="Q15" s="44"/>
      <c r="R15" s="108"/>
      <c r="S15" s="108"/>
      <c r="T15" s="108"/>
      <c r="U15" s="108"/>
      <c r="V15" s="44"/>
      <c r="W15" s="108"/>
      <c r="X15" s="108"/>
      <c r="Y15" s="108"/>
      <c r="Z15" s="108"/>
      <c r="AA15" s="108"/>
      <c r="AB15" s="108"/>
      <c r="AC15" s="108"/>
    </row>
    <row r="16" spans="2:29" x14ac:dyDescent="0.25">
      <c r="C16" s="44"/>
      <c r="D16" s="44"/>
      <c r="E16" s="44"/>
      <c r="F16" s="44"/>
      <c r="H16" s="108"/>
      <c r="I16" s="108"/>
      <c r="J16" s="108"/>
      <c r="K16" s="108"/>
      <c r="L16" s="44"/>
      <c r="M16" s="108"/>
      <c r="N16" s="108"/>
      <c r="O16" s="108"/>
      <c r="P16" s="108"/>
      <c r="Q16" s="44"/>
      <c r="R16" s="108"/>
      <c r="S16" s="108"/>
      <c r="T16" s="108"/>
      <c r="U16" s="108"/>
      <c r="V16" s="44"/>
      <c r="W16" s="108"/>
      <c r="X16" s="108"/>
      <c r="Y16" s="108"/>
      <c r="Z16" s="108"/>
      <c r="AA16" s="108"/>
      <c r="AB16" s="108"/>
      <c r="AC16" s="108"/>
    </row>
    <row r="17" spans="2:29" x14ac:dyDescent="0.25">
      <c r="C17" s="44"/>
      <c r="D17" s="44"/>
      <c r="E17" s="44"/>
      <c r="F17" s="44"/>
      <c r="H17" s="108"/>
      <c r="I17" s="108"/>
      <c r="J17" s="108"/>
      <c r="K17" s="108"/>
      <c r="L17" s="44"/>
      <c r="M17" s="108"/>
      <c r="N17" s="108"/>
      <c r="O17" s="108"/>
      <c r="P17" s="108"/>
      <c r="Q17" s="44"/>
      <c r="R17" s="108"/>
      <c r="S17" s="108"/>
      <c r="T17" s="108"/>
      <c r="U17" s="108"/>
      <c r="V17" s="44"/>
      <c r="W17" s="108"/>
      <c r="X17" s="108"/>
      <c r="Y17" s="108"/>
      <c r="Z17" s="108"/>
      <c r="AA17" s="108"/>
      <c r="AB17" s="108"/>
      <c r="AC17" s="108"/>
    </row>
    <row r="18" spans="2:29" x14ac:dyDescent="0.25">
      <c r="C18" s="44"/>
      <c r="D18" s="44"/>
      <c r="E18" s="44"/>
      <c r="F18" s="44"/>
      <c r="H18" s="108"/>
      <c r="I18" s="108"/>
      <c r="J18" s="108"/>
      <c r="K18" s="108"/>
      <c r="L18" s="44"/>
      <c r="M18" s="108"/>
      <c r="N18" s="108"/>
      <c r="O18" s="108"/>
      <c r="P18" s="108"/>
      <c r="Q18" s="44"/>
      <c r="R18" s="108"/>
      <c r="S18" s="108"/>
      <c r="T18" s="108"/>
      <c r="U18" s="108"/>
      <c r="V18" s="44"/>
      <c r="W18" s="108"/>
      <c r="X18" s="108"/>
      <c r="Y18" s="108"/>
      <c r="Z18" s="108"/>
      <c r="AA18" s="108"/>
      <c r="AB18" s="108"/>
      <c r="AC18" s="108"/>
    </row>
    <row r="19" spans="2:29" x14ac:dyDescent="0.25">
      <c r="C19" s="44"/>
      <c r="D19" s="44"/>
      <c r="E19" s="44"/>
      <c r="F19" s="44"/>
      <c r="H19" s="108"/>
      <c r="I19" s="108"/>
      <c r="J19" s="108"/>
      <c r="K19" s="108"/>
      <c r="L19" s="44"/>
      <c r="M19" s="108"/>
      <c r="N19" s="108"/>
      <c r="O19" s="108"/>
      <c r="P19" s="108"/>
      <c r="Q19" s="44"/>
      <c r="R19" s="108"/>
      <c r="S19" s="108"/>
      <c r="T19" s="108"/>
      <c r="U19" s="108"/>
      <c r="V19" s="44"/>
      <c r="W19" s="108"/>
      <c r="X19" s="108"/>
      <c r="Y19" s="108"/>
      <c r="Z19" s="108"/>
      <c r="AA19" s="108"/>
      <c r="AB19" s="108"/>
      <c r="AC19" s="108"/>
    </row>
    <row r="20" spans="2:29" x14ac:dyDescent="0.25">
      <c r="C20" s="44"/>
      <c r="D20" s="44"/>
      <c r="E20" s="44"/>
      <c r="F20" s="44"/>
      <c r="H20" s="108"/>
      <c r="I20" s="108"/>
      <c r="J20" s="108"/>
      <c r="K20" s="108"/>
      <c r="L20" s="44"/>
      <c r="M20" s="108"/>
      <c r="N20" s="108"/>
      <c r="O20" s="108"/>
      <c r="P20" s="108"/>
      <c r="Q20" s="44"/>
      <c r="R20" s="108"/>
      <c r="S20" s="108"/>
      <c r="T20" s="108"/>
      <c r="U20" s="108"/>
      <c r="V20" s="44"/>
      <c r="W20" s="108"/>
      <c r="X20" s="108"/>
      <c r="Y20" s="108"/>
      <c r="Z20" s="108"/>
      <c r="AA20" s="108"/>
      <c r="AB20" s="108"/>
      <c r="AC20" s="108"/>
    </row>
    <row r="21" spans="2:29" x14ac:dyDescent="0.25">
      <c r="C21" s="44"/>
      <c r="D21" s="44"/>
      <c r="E21" s="44"/>
      <c r="F21" s="44"/>
      <c r="H21" s="108"/>
      <c r="I21" s="108"/>
      <c r="J21" s="108"/>
      <c r="K21" s="108"/>
      <c r="L21" s="44"/>
      <c r="M21" s="108"/>
      <c r="N21" s="108"/>
      <c r="O21" s="108"/>
      <c r="P21" s="108"/>
      <c r="Q21" s="44"/>
      <c r="R21" s="108"/>
      <c r="S21" s="108"/>
      <c r="T21" s="108"/>
      <c r="U21" s="108"/>
      <c r="V21" s="44"/>
      <c r="W21" s="108"/>
      <c r="X21" s="108"/>
      <c r="Y21" s="108"/>
      <c r="Z21" s="108"/>
      <c r="AA21" s="108"/>
      <c r="AB21" s="108"/>
      <c r="AC21" s="108"/>
    </row>
    <row r="22" spans="2:29" x14ac:dyDescent="0.25">
      <c r="C22" s="44"/>
      <c r="D22" s="44"/>
      <c r="E22" s="44"/>
      <c r="F22" s="44"/>
      <c r="H22" s="108"/>
      <c r="I22" s="108"/>
      <c r="J22" s="108"/>
      <c r="K22" s="108"/>
      <c r="L22" s="44"/>
      <c r="M22" s="108"/>
      <c r="N22" s="108"/>
      <c r="O22" s="108"/>
      <c r="P22" s="108"/>
      <c r="Q22" s="44"/>
      <c r="R22" s="108"/>
      <c r="S22" s="108"/>
      <c r="T22" s="108"/>
      <c r="U22" s="108"/>
      <c r="V22" s="44"/>
      <c r="W22" s="108"/>
      <c r="X22" s="108"/>
      <c r="Y22" s="108"/>
      <c r="Z22" s="108"/>
      <c r="AA22" s="108"/>
      <c r="AB22" s="108"/>
      <c r="AC22" s="108"/>
    </row>
    <row r="23" spans="2:29" x14ac:dyDescent="0.25">
      <c r="C23" s="44"/>
      <c r="D23" s="44"/>
      <c r="E23" s="44"/>
      <c r="F23" s="44"/>
      <c r="H23" s="108"/>
      <c r="I23" s="108"/>
      <c r="J23" s="108"/>
      <c r="K23" s="108"/>
      <c r="L23" s="44"/>
      <c r="M23" s="108"/>
      <c r="N23" s="108"/>
      <c r="O23" s="108"/>
      <c r="P23" s="108"/>
      <c r="Q23" s="44"/>
      <c r="R23" s="108"/>
      <c r="S23" s="108"/>
      <c r="T23" s="108"/>
      <c r="U23" s="108"/>
      <c r="V23" s="44"/>
      <c r="W23" s="108"/>
      <c r="X23" s="108"/>
      <c r="Y23" s="108"/>
      <c r="Z23" s="108"/>
      <c r="AA23" s="108"/>
      <c r="AB23" s="108"/>
      <c r="AC23" s="108"/>
    </row>
    <row r="24" spans="2:29" x14ac:dyDescent="0.25">
      <c r="C24" s="44"/>
      <c r="D24" s="44"/>
      <c r="E24" s="44"/>
      <c r="F24" s="44"/>
      <c r="H24" s="108"/>
      <c r="I24" s="108"/>
      <c r="J24" s="108"/>
      <c r="K24" s="108"/>
      <c r="L24" s="44"/>
      <c r="M24" s="108"/>
      <c r="N24" s="108"/>
      <c r="O24" s="108"/>
      <c r="P24" s="108"/>
      <c r="Q24" s="44"/>
      <c r="R24" s="108"/>
      <c r="S24" s="108"/>
      <c r="T24" s="108"/>
      <c r="U24" s="108"/>
      <c r="V24" s="44"/>
      <c r="W24" s="108"/>
      <c r="X24" s="108"/>
      <c r="Y24" s="108"/>
      <c r="Z24" s="108"/>
      <c r="AA24" s="108"/>
      <c r="AB24" s="108"/>
      <c r="AC24" s="108"/>
    </row>
    <row r="25" spans="2:29" x14ac:dyDescent="0.25">
      <c r="C25" s="44"/>
      <c r="D25" s="44"/>
      <c r="E25" s="44"/>
      <c r="F25" s="44"/>
      <c r="H25" s="108"/>
      <c r="I25" s="108"/>
      <c r="J25" s="108"/>
      <c r="K25" s="108"/>
      <c r="L25" s="44"/>
      <c r="M25" s="108"/>
      <c r="N25" s="108"/>
      <c r="O25" s="108"/>
      <c r="P25" s="108"/>
      <c r="Q25" s="44"/>
      <c r="R25" s="108"/>
      <c r="S25" s="108"/>
      <c r="T25" s="108"/>
      <c r="U25" s="108"/>
      <c r="V25" s="44"/>
      <c r="W25" s="108"/>
      <c r="X25" s="108"/>
      <c r="Y25" s="108"/>
      <c r="Z25" s="108"/>
      <c r="AA25" s="108"/>
      <c r="AB25" s="108"/>
      <c r="AC25" s="108"/>
    </row>
    <row r="26" spans="2:29" ht="15.75" customHeight="1" thickBot="1" x14ac:dyDescent="0.3">
      <c r="B26" s="69"/>
      <c r="C26" s="70"/>
      <c r="D26" s="55"/>
      <c r="E26" s="55"/>
      <c r="F26" s="55"/>
      <c r="H26" s="111"/>
      <c r="I26" s="111"/>
      <c r="J26" s="111"/>
      <c r="K26" s="111"/>
      <c r="M26" s="111"/>
      <c r="N26" s="111"/>
      <c r="O26" s="111"/>
      <c r="P26" s="111"/>
      <c r="R26" s="111"/>
      <c r="S26" s="111"/>
      <c r="T26" s="111"/>
      <c r="U26" s="111"/>
      <c r="W26" s="111"/>
      <c r="X26" s="111"/>
      <c r="Y26" s="111"/>
      <c r="Z26" s="111"/>
      <c r="AA26" s="111"/>
      <c r="AB26" s="111"/>
      <c r="AC26" s="111"/>
    </row>
    <row r="27" spans="2:29" ht="15.75" customHeight="1" thickBot="1" x14ac:dyDescent="0.3">
      <c r="B27" s="62" t="s">
        <v>22</v>
      </c>
      <c r="C27" s="63">
        <f>SUM(C7:C26)</f>
        <v>4271</v>
      </c>
      <c r="D27" s="63">
        <f>SUM(D7:D26)</f>
        <v>778</v>
      </c>
      <c r="E27" s="63">
        <f>SUM(E7:E26)</f>
        <v>1269</v>
      </c>
      <c r="F27" s="63">
        <f>SUM(F7:F26)</f>
        <v>1545</v>
      </c>
      <c r="H27" s="63">
        <f>SUM(H7:H26)</f>
        <v>1096.6763500000002</v>
      </c>
      <c r="I27" s="63">
        <f>SUM(I7:I26)</f>
        <v>234.69977299999999</v>
      </c>
      <c r="J27" s="63">
        <f>SUM(J7:J26)</f>
        <v>352.50881500000003</v>
      </c>
      <c r="K27" s="63">
        <f>SUM(K7:K26)</f>
        <v>428.91341699999998</v>
      </c>
      <c r="M27" s="63">
        <f>SUM(M7:M26)</f>
        <v>927.34001200000012</v>
      </c>
      <c r="N27" s="63">
        <f>SUM(N7:N26)</f>
        <v>220.08611550000001</v>
      </c>
      <c r="O27" s="63">
        <f>SUM(O7:O26)</f>
        <v>328.282961</v>
      </c>
      <c r="P27" s="63">
        <f>SUM(P7:P26)</f>
        <v>394.05143050000004</v>
      </c>
      <c r="R27" s="63">
        <f>SUM(R7:R26)</f>
        <v>2024.0163619999998</v>
      </c>
      <c r="S27" s="63">
        <f>SUM(S7:S26)</f>
        <v>454.78588850000006</v>
      </c>
      <c r="T27" s="63">
        <f>SUM(T7:T26)</f>
        <v>680.79177600000003</v>
      </c>
      <c r="U27" s="63">
        <f>SUM(U7:U26)</f>
        <v>822.96484750000013</v>
      </c>
      <c r="W27" s="63">
        <f t="shared" ref="W27:AC27" si="0">SUM(W7:W26)</f>
        <v>151.93382099999999</v>
      </c>
      <c r="X27" s="63">
        <f t="shared" si="0"/>
        <v>62.105159999999998</v>
      </c>
      <c r="Y27" s="63">
        <f t="shared" si="0"/>
        <v>24.228921</v>
      </c>
      <c r="Z27" s="63">
        <f t="shared" si="0"/>
        <v>190.43064800000002</v>
      </c>
      <c r="AA27" s="63">
        <f t="shared" si="0"/>
        <v>297.46826599999997</v>
      </c>
      <c r="AB27" s="63">
        <f t="shared" si="0"/>
        <v>71.6585295</v>
      </c>
      <c r="AC27" s="63">
        <f t="shared" si="0"/>
        <v>25.139502</v>
      </c>
    </row>
  </sheetData>
  <mergeCells count="12">
    <mergeCell ref="M5:P5"/>
    <mergeCell ref="H5:K5"/>
    <mergeCell ref="C5:F5"/>
    <mergeCell ref="R5:U5"/>
    <mergeCell ref="Z5:Z6"/>
    <mergeCell ref="AB5:AB6"/>
    <mergeCell ref="AC5:AC6"/>
    <mergeCell ref="W4:AC4"/>
    <mergeCell ref="W3:AC3"/>
    <mergeCell ref="W5:W6"/>
    <mergeCell ref="X5:X6"/>
    <mergeCell ref="AA5:AA6"/>
  </mergeCells>
  <pageMargins left="0.7" right="0.7" top="0.75" bottom="0.75" header="0.3" footer="0.3"/>
  <pageSetup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B1:AA27"/>
  <sheetViews>
    <sheetView tabSelected="1" zoomScaleNormal="100" workbookViewId="0"/>
  </sheetViews>
  <sheetFormatPr defaultRowHeight="15" x14ac:dyDescent="0.25"/>
  <cols>
    <col min="1" max="1" width="2.7109375" customWidth="1"/>
    <col min="2" max="2" width="14.7109375" customWidth="1"/>
    <col min="4" max="4" width="1.85546875" customWidth="1"/>
    <col min="5" max="5" width="16.42578125" customWidth="1"/>
    <col min="6" max="6" width="1.5703125" customWidth="1"/>
    <col min="7" max="7" width="14.42578125" customWidth="1"/>
    <col min="8" max="8" width="3" customWidth="1"/>
    <col min="12" max="12" width="3" customWidth="1"/>
    <col min="16" max="16" width="3" customWidth="1"/>
    <col min="20" max="20" width="2.28515625" customWidth="1"/>
    <col min="24" max="24" width="2.7109375" customWidth="1"/>
  </cols>
  <sheetData>
    <row r="1" spans="2:27" x14ac:dyDescent="0.25">
      <c r="B1" s="75" t="s">
        <v>148</v>
      </c>
    </row>
    <row r="3" spans="2:27" ht="15.75" customHeight="1" thickBot="1" x14ac:dyDescent="0.3">
      <c r="B3" s="34"/>
      <c r="C3" s="34"/>
      <c r="D3" s="34"/>
      <c r="E3" s="34"/>
      <c r="F3" s="34"/>
      <c r="G3" s="34"/>
      <c r="M3" s="34"/>
      <c r="N3" s="34"/>
      <c r="O3" s="34"/>
      <c r="Q3" s="34"/>
      <c r="R3" s="34"/>
      <c r="S3" s="34"/>
    </row>
    <row r="4" spans="2:27" ht="32.25" customHeight="1" x14ac:dyDescent="0.25">
      <c r="C4" s="186" t="s">
        <v>45</v>
      </c>
      <c r="D4" s="140"/>
      <c r="E4" s="140"/>
      <c r="F4" s="140"/>
      <c r="G4" s="140"/>
      <c r="M4" s="153" t="s">
        <v>160</v>
      </c>
      <c r="N4" s="151"/>
      <c r="O4" s="151"/>
      <c r="Q4" s="185" t="s">
        <v>161</v>
      </c>
      <c r="R4" s="151"/>
      <c r="S4" s="151"/>
      <c r="U4" s="183" t="s">
        <v>186</v>
      </c>
      <c r="V4" s="151"/>
      <c r="W4" s="151"/>
    </row>
    <row r="5" spans="2:27" ht="68.25" customHeight="1" thickBot="1" x14ac:dyDescent="0.3">
      <c r="B5" s="56"/>
      <c r="C5" s="145" t="s">
        <v>47</v>
      </c>
      <c r="D5" s="5"/>
      <c r="E5" s="145" t="s">
        <v>162</v>
      </c>
      <c r="F5" s="5"/>
      <c r="G5" s="156" t="s">
        <v>163</v>
      </c>
      <c r="H5" s="107"/>
      <c r="I5" s="161" t="s">
        <v>164</v>
      </c>
      <c r="J5" s="143"/>
      <c r="K5" s="143"/>
      <c r="L5" s="107"/>
      <c r="M5" s="154" t="s">
        <v>51</v>
      </c>
      <c r="N5" s="143"/>
      <c r="O5" s="143"/>
      <c r="Q5" s="159" t="s">
        <v>165</v>
      </c>
      <c r="R5" s="143"/>
      <c r="S5" s="143"/>
      <c r="U5" s="184" t="s">
        <v>187</v>
      </c>
      <c r="V5" s="143"/>
      <c r="W5" s="143"/>
      <c r="Y5" s="159" t="s">
        <v>194</v>
      </c>
      <c r="Z5" s="143"/>
      <c r="AA5" s="143"/>
    </row>
    <row r="6" spans="2:27" ht="15.75" customHeight="1" thickBot="1" x14ac:dyDescent="0.3">
      <c r="B6" s="53" t="s">
        <v>14</v>
      </c>
      <c r="C6" s="143"/>
      <c r="D6" s="47"/>
      <c r="E6" s="143"/>
      <c r="F6" s="47"/>
      <c r="G6" s="157"/>
      <c r="H6" s="106"/>
      <c r="I6" s="47" t="s">
        <v>63</v>
      </c>
      <c r="J6" s="47" t="s">
        <v>64</v>
      </c>
      <c r="K6" s="47" t="s">
        <v>65</v>
      </c>
      <c r="L6" s="106"/>
      <c r="M6" s="47" t="s">
        <v>63</v>
      </c>
      <c r="N6" s="47" t="s">
        <v>64</v>
      </c>
      <c r="O6" s="47" t="s">
        <v>65</v>
      </c>
      <c r="Q6" s="47" t="s">
        <v>63</v>
      </c>
      <c r="R6" s="47" t="s">
        <v>64</v>
      </c>
      <c r="S6" s="47" t="s">
        <v>65</v>
      </c>
      <c r="U6" s="47" t="s">
        <v>63</v>
      </c>
      <c r="V6" s="47" t="s">
        <v>64</v>
      </c>
      <c r="W6" s="47" t="s">
        <v>65</v>
      </c>
      <c r="Y6" s="47" t="s">
        <v>63</v>
      </c>
      <c r="Z6" s="47" t="s">
        <v>64</v>
      </c>
      <c r="AA6" s="47" t="s">
        <v>65</v>
      </c>
    </row>
    <row r="7" spans="2:27" x14ac:dyDescent="0.25">
      <c r="B7" s="67" t="s">
        <v>18</v>
      </c>
      <c r="C7" s="68">
        <v>2587</v>
      </c>
      <c r="E7" s="108">
        <v>605.22332300000005</v>
      </c>
      <c r="F7" s="44"/>
      <c r="G7" s="108">
        <v>331.40753681990901</v>
      </c>
      <c r="H7" s="44"/>
      <c r="I7" s="109">
        <v>98.989539500000006</v>
      </c>
      <c r="J7" s="109">
        <v>141.37548849999999</v>
      </c>
      <c r="K7" s="109">
        <v>189.0520185</v>
      </c>
      <c r="L7" s="44"/>
      <c r="M7" s="108">
        <v>238.26846261070969</v>
      </c>
      <c r="N7" s="108">
        <v>204.52440790735619</v>
      </c>
      <c r="O7" s="108">
        <v>190.71364056738349</v>
      </c>
      <c r="P7" s="109"/>
      <c r="Q7" s="108">
        <f t="shared" ref="Q7:Q10" si="0">IF(I7+M7&gt;0, I7+M7, "NaN")</f>
        <v>337.2580021107097</v>
      </c>
      <c r="R7" s="108">
        <f t="shared" ref="R7:R10" si="1">IF(J7+N7&gt;0, J7+N7, "NaN")</f>
        <v>345.89989640735621</v>
      </c>
      <c r="S7" s="108">
        <f t="shared" ref="S7:S10" si="2">IF(K7+O7&gt;0, K7+O7, "NaN")</f>
        <v>379.76565906738347</v>
      </c>
      <c r="U7" s="109">
        <v>8.5290340849028006</v>
      </c>
      <c r="V7" s="109">
        <v>14.988918307996361</v>
      </c>
      <c r="W7" s="109">
        <v>48.538447606236311</v>
      </c>
      <c r="Y7" s="108">
        <f>'Table3-4'!AQ7+'Content Loss'!Q7</f>
        <v>687.52852311070967</v>
      </c>
      <c r="Z7" s="108">
        <f>'Table3-4'!AR7+'Content Loss'!R7</f>
        <v>704.6088784073562</v>
      </c>
      <c r="AA7" s="108">
        <f>'Table3-4'!AS7+'Content Loss'!S7</f>
        <v>784.47282006738351</v>
      </c>
    </row>
    <row r="8" spans="2:27" x14ac:dyDescent="0.25">
      <c r="B8" s="67" t="s">
        <v>19</v>
      </c>
      <c r="C8" s="68">
        <v>297</v>
      </c>
      <c r="E8" s="108">
        <v>42.252744999999997</v>
      </c>
      <c r="F8" s="44"/>
      <c r="G8" s="108">
        <v>22.525705932184518</v>
      </c>
      <c r="H8" s="44"/>
      <c r="I8" s="109">
        <v>17.0531805</v>
      </c>
      <c r="J8" s="109">
        <v>34.075184499999999</v>
      </c>
      <c r="K8" s="109">
        <v>40.584538500000001</v>
      </c>
      <c r="L8" s="44"/>
      <c r="M8" s="108">
        <v>8.0714376356277473</v>
      </c>
      <c r="N8" s="108">
        <v>0.33841172721445539</v>
      </c>
      <c r="O8" s="108">
        <v>0.33841172721445539</v>
      </c>
      <c r="P8" s="109"/>
      <c r="Q8" s="108">
        <f t="shared" si="0"/>
        <v>25.124618135627749</v>
      </c>
      <c r="R8" s="108">
        <f t="shared" si="1"/>
        <v>34.413596227214455</v>
      </c>
      <c r="S8" s="108">
        <f t="shared" si="2"/>
        <v>40.922950227214457</v>
      </c>
      <c r="U8" s="109">
        <v>2.8052105344614979</v>
      </c>
      <c r="V8" s="109">
        <v>11.9581568577902</v>
      </c>
      <c r="W8" s="109">
        <v>18.397244295029939</v>
      </c>
      <c r="Y8" s="108">
        <f>'Table3-4'!AQ8+'Content Loss'!Q8</f>
        <v>57.647907135627747</v>
      </c>
      <c r="Z8" s="108">
        <f>'Table3-4'!AR8+'Content Loss'!R8</f>
        <v>80.513805227214448</v>
      </c>
      <c r="AA8" s="108">
        <f>'Table3-4'!AS8+'Content Loss'!S8</f>
        <v>94.881804227214445</v>
      </c>
    </row>
    <row r="9" spans="2:27" x14ac:dyDescent="0.25">
      <c r="B9" s="67" t="s">
        <v>20</v>
      </c>
      <c r="C9" s="68">
        <v>50</v>
      </c>
      <c r="E9" s="108">
        <v>9.9744980000000005</v>
      </c>
      <c r="F9" s="44"/>
      <c r="G9" s="108">
        <v>3.705457875633539</v>
      </c>
      <c r="H9" s="44"/>
      <c r="I9" s="109">
        <v>1.3725704999999999</v>
      </c>
      <c r="J9" s="109">
        <v>3.3278379999999999</v>
      </c>
      <c r="K9" s="109">
        <v>3.6182935000000001</v>
      </c>
      <c r="L9" s="44"/>
      <c r="M9" s="108">
        <v>2.8671897082262561</v>
      </c>
      <c r="N9" s="108">
        <v>2.7999074646257678</v>
      </c>
      <c r="O9" s="108">
        <v>2.7115380202238479</v>
      </c>
      <c r="P9" s="109"/>
      <c r="Q9" s="108">
        <f t="shared" si="0"/>
        <v>4.2397602082262562</v>
      </c>
      <c r="R9" s="108">
        <f t="shared" si="1"/>
        <v>6.1277454646257681</v>
      </c>
      <c r="S9" s="108">
        <f t="shared" si="2"/>
        <v>6.3298315202238484</v>
      </c>
      <c r="U9" s="109">
        <v>0.53430233259271787</v>
      </c>
      <c r="V9" s="109">
        <v>2.42228758899223</v>
      </c>
      <c r="W9" s="109">
        <v>2.6243736445903099</v>
      </c>
      <c r="Y9" s="108">
        <f>'Table3-4'!AQ9+'Content Loss'!Q9</f>
        <v>9.9336872082262566</v>
      </c>
      <c r="Z9" s="108">
        <f>'Table3-4'!AR9+'Content Loss'!R9</f>
        <v>15.219013464625768</v>
      </c>
      <c r="AA9" s="108">
        <f>'Table3-4'!AS9+'Content Loss'!S9</f>
        <v>15.614896520223848</v>
      </c>
    </row>
    <row r="10" spans="2:27" x14ac:dyDescent="0.25">
      <c r="B10" s="67" t="s">
        <v>21</v>
      </c>
      <c r="C10" s="68">
        <v>1337</v>
      </c>
      <c r="E10" s="108">
        <v>269.88944600000002</v>
      </c>
      <c r="F10" s="44"/>
      <c r="G10" s="108">
        <v>131.76553779804951</v>
      </c>
      <c r="H10" s="44"/>
      <c r="I10" s="109">
        <v>43.873263000000001</v>
      </c>
      <c r="J10" s="109">
        <v>68.125575999999995</v>
      </c>
      <c r="K10" s="109">
        <v>104.390046</v>
      </c>
      <c r="L10" s="44"/>
      <c r="M10" s="108">
        <v>90.063586948635461</v>
      </c>
      <c r="N10" s="108">
        <v>68.935391073823752</v>
      </c>
      <c r="O10" s="108">
        <v>49.534253286847807</v>
      </c>
      <c r="P10" s="109"/>
      <c r="Q10" s="108">
        <f t="shared" si="0"/>
        <v>133.93684994863546</v>
      </c>
      <c r="R10" s="108">
        <f t="shared" si="1"/>
        <v>137.06096707382375</v>
      </c>
      <c r="S10" s="108">
        <f t="shared" si="2"/>
        <v>153.9242992868478</v>
      </c>
      <c r="U10" s="109">
        <v>2.5234342326851329</v>
      </c>
      <c r="V10" s="109">
        <v>5.8051400238933084</v>
      </c>
      <c r="W10" s="109">
        <v>22.615505387518631</v>
      </c>
      <c r="Y10" s="108">
        <f>'Table3-4'!AQ10+'Content Loss'!Q10</f>
        <v>264.87825094863547</v>
      </c>
      <c r="Z10" s="108">
        <f>'Table3-4'!AR10+'Content Loss'!R10</f>
        <v>271.78894507382375</v>
      </c>
      <c r="AA10" s="108">
        <f>'Table3-4'!AS10+'Content Loss'!S10</f>
        <v>309.8178152868478</v>
      </c>
    </row>
    <row r="11" spans="2:27" x14ac:dyDescent="0.25">
      <c r="B11" s="67"/>
      <c r="C11" s="68"/>
      <c r="E11" s="108"/>
      <c r="F11" s="44"/>
      <c r="G11" s="108"/>
      <c r="H11" s="44"/>
      <c r="I11" s="109"/>
      <c r="J11" s="109"/>
      <c r="K11" s="109"/>
      <c r="L11" s="44"/>
      <c r="M11" s="108"/>
      <c r="N11" s="108"/>
      <c r="O11" s="108"/>
      <c r="P11" s="109"/>
      <c r="Q11" s="108"/>
      <c r="R11" s="108"/>
      <c r="S11" s="108"/>
      <c r="U11" s="109"/>
      <c r="V11" s="109"/>
      <c r="W11" s="109"/>
      <c r="Y11" s="108"/>
      <c r="Z11" s="108"/>
      <c r="AA11" s="108"/>
    </row>
    <row r="12" spans="2:27" x14ac:dyDescent="0.25">
      <c r="B12" s="67"/>
      <c r="C12" s="68"/>
      <c r="E12" s="108"/>
      <c r="F12" s="44"/>
      <c r="G12" s="108"/>
      <c r="H12" s="44"/>
      <c r="I12" s="109"/>
      <c r="J12" s="109"/>
      <c r="K12" s="109"/>
      <c r="L12" s="44"/>
      <c r="M12" s="108"/>
      <c r="N12" s="108"/>
      <c r="O12" s="108"/>
      <c r="P12" s="109"/>
      <c r="Q12" s="108"/>
      <c r="R12" s="108"/>
      <c r="S12" s="108"/>
      <c r="U12" s="109"/>
      <c r="V12" s="109"/>
      <c r="W12" s="109"/>
      <c r="Y12" s="108"/>
      <c r="Z12" s="108"/>
      <c r="AA12" s="108"/>
    </row>
    <row r="13" spans="2:27" x14ac:dyDescent="0.25">
      <c r="B13" s="67"/>
      <c r="C13" s="68"/>
      <c r="E13" s="108"/>
      <c r="F13" s="44"/>
      <c r="G13" s="108"/>
      <c r="H13" s="44"/>
      <c r="I13" s="109"/>
      <c r="J13" s="109"/>
      <c r="K13" s="109"/>
      <c r="L13" s="44"/>
      <c r="M13" s="108"/>
      <c r="N13" s="108"/>
      <c r="O13" s="108"/>
      <c r="P13" s="109"/>
      <c r="Q13" s="108"/>
      <c r="R13" s="108"/>
      <c r="S13" s="108"/>
      <c r="U13" s="109"/>
      <c r="V13" s="109"/>
      <c r="W13" s="109"/>
      <c r="Y13" s="108"/>
      <c r="Z13" s="108"/>
      <c r="AA13" s="108"/>
    </row>
    <row r="14" spans="2:27" x14ac:dyDescent="0.25">
      <c r="B14" s="67"/>
      <c r="C14" s="68"/>
      <c r="E14" s="108"/>
      <c r="F14" s="44"/>
      <c r="G14" s="108"/>
      <c r="H14" s="44"/>
      <c r="I14" s="109"/>
      <c r="J14" s="109"/>
      <c r="K14" s="109"/>
      <c r="L14" s="44"/>
      <c r="M14" s="108"/>
      <c r="N14" s="108"/>
      <c r="O14" s="108"/>
      <c r="P14" s="109"/>
      <c r="Q14" s="108"/>
      <c r="R14" s="108"/>
      <c r="S14" s="108"/>
      <c r="U14" s="109"/>
      <c r="V14" s="109"/>
      <c r="W14" s="109"/>
      <c r="Y14" s="108"/>
      <c r="Z14" s="108"/>
      <c r="AA14" s="108"/>
    </row>
    <row r="15" spans="2:27" x14ac:dyDescent="0.25">
      <c r="C15" s="44"/>
      <c r="E15" s="108"/>
      <c r="F15" s="44"/>
      <c r="G15" s="108"/>
      <c r="H15" s="44"/>
      <c r="I15" s="109"/>
      <c r="J15" s="109"/>
      <c r="K15" s="109"/>
      <c r="L15" s="44"/>
      <c r="M15" s="108"/>
      <c r="N15" s="108"/>
      <c r="O15" s="108"/>
      <c r="P15" s="109"/>
      <c r="Q15" s="108"/>
      <c r="R15" s="108"/>
      <c r="S15" s="108"/>
      <c r="U15" s="109"/>
      <c r="V15" s="109"/>
      <c r="W15" s="109"/>
      <c r="Y15" s="108"/>
      <c r="Z15" s="108"/>
      <c r="AA15" s="108"/>
    </row>
    <row r="16" spans="2:27" x14ac:dyDescent="0.25">
      <c r="C16" s="44"/>
      <c r="E16" s="108"/>
      <c r="F16" s="44"/>
      <c r="G16" s="108"/>
      <c r="H16" s="44"/>
      <c r="I16" s="109"/>
      <c r="J16" s="109"/>
      <c r="K16" s="109"/>
      <c r="L16" s="44"/>
      <c r="M16" s="108"/>
      <c r="N16" s="108"/>
      <c r="O16" s="108"/>
      <c r="P16" s="109"/>
      <c r="Q16" s="108"/>
      <c r="R16" s="108"/>
      <c r="S16" s="108"/>
      <c r="U16" s="109"/>
      <c r="V16" s="109"/>
      <c r="W16" s="109"/>
      <c r="Y16" s="108"/>
      <c r="Z16" s="108"/>
      <c r="AA16" s="108"/>
    </row>
    <row r="17" spans="2:27" x14ac:dyDescent="0.25">
      <c r="C17" s="44"/>
      <c r="E17" s="108"/>
      <c r="F17" s="44"/>
      <c r="G17" s="108"/>
      <c r="H17" s="44"/>
      <c r="I17" s="109"/>
      <c r="J17" s="109"/>
      <c r="K17" s="109"/>
      <c r="L17" s="44"/>
      <c r="M17" s="108"/>
      <c r="N17" s="108"/>
      <c r="O17" s="108"/>
      <c r="P17" s="109"/>
      <c r="Q17" s="108"/>
      <c r="R17" s="108"/>
      <c r="S17" s="108"/>
      <c r="U17" s="109"/>
      <c r="V17" s="109"/>
      <c r="W17" s="109"/>
      <c r="Y17" s="108"/>
      <c r="Z17" s="108"/>
      <c r="AA17" s="108"/>
    </row>
    <row r="18" spans="2:27" x14ac:dyDescent="0.25">
      <c r="C18" s="44"/>
      <c r="E18" s="108"/>
      <c r="F18" s="44"/>
      <c r="G18" s="108"/>
      <c r="H18" s="44"/>
      <c r="I18" s="109"/>
      <c r="J18" s="109"/>
      <c r="K18" s="109"/>
      <c r="L18" s="44"/>
      <c r="M18" s="108"/>
      <c r="N18" s="108"/>
      <c r="O18" s="108"/>
      <c r="P18" s="109"/>
      <c r="Q18" s="108"/>
      <c r="R18" s="108"/>
      <c r="S18" s="108"/>
      <c r="U18" s="109"/>
      <c r="V18" s="109"/>
      <c r="W18" s="109"/>
      <c r="Y18" s="108"/>
      <c r="Z18" s="108"/>
      <c r="AA18" s="108"/>
    </row>
    <row r="19" spans="2:27" x14ac:dyDescent="0.25">
      <c r="C19" s="44"/>
      <c r="E19" s="108"/>
      <c r="F19" s="44"/>
      <c r="G19" s="108"/>
      <c r="H19" s="44"/>
      <c r="I19" s="109"/>
      <c r="J19" s="109"/>
      <c r="K19" s="109"/>
      <c r="L19" s="44"/>
      <c r="M19" s="108"/>
      <c r="N19" s="108"/>
      <c r="O19" s="108"/>
      <c r="P19" s="109"/>
      <c r="Q19" s="108"/>
      <c r="R19" s="108"/>
      <c r="S19" s="108"/>
      <c r="U19" s="109"/>
      <c r="V19" s="109"/>
      <c r="W19" s="109"/>
      <c r="Y19" s="108"/>
      <c r="Z19" s="108"/>
      <c r="AA19" s="108"/>
    </row>
    <row r="20" spans="2:27" x14ac:dyDescent="0.25">
      <c r="C20" s="44"/>
      <c r="E20" s="108"/>
      <c r="F20" s="44"/>
      <c r="G20" s="108"/>
      <c r="H20" s="44"/>
      <c r="I20" s="109"/>
      <c r="J20" s="109"/>
      <c r="K20" s="109"/>
      <c r="L20" s="44"/>
      <c r="M20" s="108"/>
      <c r="N20" s="108"/>
      <c r="O20" s="108"/>
      <c r="P20" s="109"/>
      <c r="Q20" s="108"/>
      <c r="R20" s="108"/>
      <c r="S20" s="108"/>
      <c r="U20" s="109"/>
      <c r="V20" s="109"/>
      <c r="W20" s="109"/>
      <c r="Y20" s="108"/>
      <c r="Z20" s="108"/>
      <c r="AA20" s="108"/>
    </row>
    <row r="21" spans="2:27" x14ac:dyDescent="0.25">
      <c r="C21" s="44"/>
      <c r="E21" s="108"/>
      <c r="F21" s="44"/>
      <c r="G21" s="108"/>
      <c r="H21" s="44"/>
      <c r="I21" s="109"/>
      <c r="J21" s="109"/>
      <c r="K21" s="109"/>
      <c r="L21" s="44"/>
      <c r="M21" s="108"/>
      <c r="N21" s="108"/>
      <c r="O21" s="108"/>
      <c r="P21" s="109"/>
      <c r="Q21" s="108"/>
      <c r="R21" s="108"/>
      <c r="S21" s="108"/>
      <c r="U21" s="109"/>
      <c r="V21" s="109"/>
      <c r="W21" s="109"/>
      <c r="Y21" s="108"/>
      <c r="Z21" s="108"/>
      <c r="AA21" s="108"/>
    </row>
    <row r="22" spans="2:27" x14ac:dyDescent="0.25">
      <c r="C22" s="44"/>
      <c r="E22" s="108"/>
      <c r="F22" s="44"/>
      <c r="G22" s="108"/>
      <c r="H22" s="44"/>
      <c r="I22" s="109"/>
      <c r="J22" s="109"/>
      <c r="K22" s="109"/>
      <c r="L22" s="44"/>
      <c r="M22" s="108"/>
      <c r="N22" s="108"/>
      <c r="O22" s="108"/>
      <c r="P22" s="109"/>
      <c r="Q22" s="108"/>
      <c r="R22" s="108"/>
      <c r="S22" s="108"/>
      <c r="U22" s="109"/>
      <c r="V22" s="109"/>
      <c r="W22" s="109"/>
      <c r="Y22" s="108"/>
      <c r="Z22" s="108"/>
      <c r="AA22" s="108"/>
    </row>
    <row r="23" spans="2:27" x14ac:dyDescent="0.25">
      <c r="C23" s="44"/>
      <c r="E23" s="108"/>
      <c r="F23" s="44"/>
      <c r="G23" s="108"/>
      <c r="H23" s="44"/>
      <c r="I23" s="109"/>
      <c r="J23" s="109"/>
      <c r="K23" s="109"/>
      <c r="L23" s="44"/>
      <c r="M23" s="108"/>
      <c r="N23" s="108"/>
      <c r="O23" s="108"/>
      <c r="P23" s="109"/>
      <c r="Q23" s="108"/>
      <c r="R23" s="108"/>
      <c r="S23" s="108"/>
      <c r="U23" s="109"/>
      <c r="V23" s="109"/>
      <c r="W23" s="109"/>
      <c r="Y23" s="108"/>
      <c r="Z23" s="108"/>
      <c r="AA23" s="108"/>
    </row>
    <row r="24" spans="2:27" x14ac:dyDescent="0.25">
      <c r="C24" s="44"/>
      <c r="E24" s="108"/>
      <c r="F24" s="44"/>
      <c r="G24" s="108"/>
      <c r="H24" s="44"/>
      <c r="I24" s="109"/>
      <c r="J24" s="109"/>
      <c r="K24" s="109"/>
      <c r="L24" s="44"/>
      <c r="M24" s="108"/>
      <c r="N24" s="108"/>
      <c r="O24" s="108"/>
      <c r="P24" s="109"/>
      <c r="Q24" s="108"/>
      <c r="R24" s="108"/>
      <c r="S24" s="108"/>
      <c r="U24" s="109"/>
      <c r="V24" s="109"/>
      <c r="W24" s="109"/>
      <c r="Y24" s="108"/>
      <c r="Z24" s="108"/>
      <c r="AA24" s="108"/>
    </row>
    <row r="25" spans="2:27" x14ac:dyDescent="0.25">
      <c r="C25" s="44"/>
      <c r="E25" s="108"/>
      <c r="F25" s="44"/>
      <c r="G25" s="108"/>
      <c r="H25" s="44"/>
      <c r="I25" s="109"/>
      <c r="J25" s="109"/>
      <c r="K25" s="109"/>
      <c r="L25" s="44"/>
      <c r="M25" s="108"/>
      <c r="N25" s="108"/>
      <c r="O25" s="108"/>
      <c r="P25" s="109"/>
      <c r="Q25" s="108"/>
      <c r="R25" s="108"/>
      <c r="S25" s="108"/>
      <c r="U25" s="109"/>
      <c r="V25" s="109"/>
      <c r="W25" s="109"/>
    </row>
    <row r="26" spans="2:27" ht="15.75" customHeight="1" thickBot="1" x14ac:dyDescent="0.3">
      <c r="B26" s="69"/>
      <c r="C26" s="70"/>
      <c r="E26" s="111"/>
      <c r="G26" s="111"/>
      <c r="H26" s="16"/>
      <c r="I26" s="110"/>
      <c r="J26" s="110"/>
      <c r="K26" s="109"/>
      <c r="L26" s="16"/>
      <c r="M26" s="112"/>
      <c r="N26" s="112"/>
      <c r="O26" s="112"/>
      <c r="P26" s="110"/>
      <c r="Q26" s="108"/>
      <c r="R26" s="108"/>
      <c r="S26" s="108"/>
      <c r="U26" s="110"/>
      <c r="V26" s="110"/>
      <c r="W26" s="109"/>
    </row>
    <row r="27" spans="2:27" ht="15.75" customHeight="1" thickBot="1" x14ac:dyDescent="0.3">
      <c r="B27" s="62" t="s">
        <v>22</v>
      </c>
      <c r="C27" s="63">
        <f>SUM(C7:C26)</f>
        <v>4271</v>
      </c>
      <c r="E27" s="63">
        <f>SUM(E7:E26)</f>
        <v>927.34001200000012</v>
      </c>
      <c r="G27" s="63">
        <f>ROUNDUP(SUM(G7:G26),-1)</f>
        <v>490</v>
      </c>
      <c r="H27" s="44"/>
      <c r="I27" s="63">
        <f>SUM(I7:I26)</f>
        <v>161.28855350000001</v>
      </c>
      <c r="J27" s="63">
        <f>SUM(J7:J26)</f>
        <v>246.90408699999998</v>
      </c>
      <c r="K27" s="63">
        <f>SUM(K7:K26)</f>
        <v>337.64489650000002</v>
      </c>
      <c r="L27" s="44"/>
      <c r="M27" s="63">
        <f>SUM(M7:M26)</f>
        <v>339.27067690319916</v>
      </c>
      <c r="N27" s="63">
        <f>SUM(N7:N26)</f>
        <v>276.59811817302017</v>
      </c>
      <c r="O27" s="63">
        <f>SUM(O7:O26)</f>
        <v>243.29784360166963</v>
      </c>
      <c r="P27" s="45"/>
      <c r="Q27" s="63">
        <f>SUM(Q7:Q26)</f>
        <v>500.55923040319919</v>
      </c>
      <c r="R27" s="63">
        <f>SUM(R7:R26)</f>
        <v>523.50220517302023</v>
      </c>
      <c r="S27" s="63">
        <f>SUM(S7:S26)</f>
        <v>580.94274010166964</v>
      </c>
      <c r="U27" s="63">
        <f>ROUNDUP(SUM(U7:U26),-1)</f>
        <v>20</v>
      </c>
      <c r="V27" s="63">
        <f>ROUNDUP(SUM(V7:V26),-1)</f>
        <v>40</v>
      </c>
      <c r="W27" s="63">
        <f>ROUNDUP(SUM(W7:W26),-1)</f>
        <v>100</v>
      </c>
      <c r="Y27" s="63">
        <f>ROUNDUP(SUM(Y7:Y26),-1)</f>
        <v>1020</v>
      </c>
      <c r="Z27" s="63">
        <f>ROUNDUP(SUM(Z7:Z26),-1)</f>
        <v>1080</v>
      </c>
      <c r="AA27" s="63">
        <f>ROUNDUP(SUM(AA7:AA26),-1)</f>
        <v>1210</v>
      </c>
    </row>
  </sheetData>
  <mergeCells count="12">
    <mergeCell ref="Y5:AA5"/>
    <mergeCell ref="U4:W4"/>
    <mergeCell ref="U5:W5"/>
    <mergeCell ref="Q5:S5"/>
    <mergeCell ref="Q4:S4"/>
    <mergeCell ref="C5:C6"/>
    <mergeCell ref="G5:G6"/>
    <mergeCell ref="C4:G4"/>
    <mergeCell ref="E5:E6"/>
    <mergeCell ref="M4:O4"/>
    <mergeCell ref="I5:K5"/>
    <mergeCell ref="M5:O5"/>
  </mergeCells>
  <pageMargins left="0.7" right="0.7" top="0.75" bottom="0.75" header="0.3" footer="0.3"/>
  <pageSetup orientation="portrai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B1:I33"/>
  <sheetViews>
    <sheetView workbookViewId="0">
      <selection activeCell="B28" sqref="B28:I28"/>
    </sheetView>
  </sheetViews>
  <sheetFormatPr defaultRowHeight="15" x14ac:dyDescent="0.25"/>
  <cols>
    <col min="2" max="2" width="29.7109375" customWidth="1"/>
    <col min="4" max="8" width="10.5703125" customWidth="1"/>
  </cols>
  <sheetData>
    <row r="1" spans="2:9" x14ac:dyDescent="0.25">
      <c r="B1" s="73" t="s">
        <v>133</v>
      </c>
    </row>
    <row r="2" spans="2:9" ht="26.25" customHeight="1" x14ac:dyDescent="0.4">
      <c r="B2" s="82"/>
    </row>
    <row r="3" spans="2:9" ht="15.75" customHeight="1" thickBot="1" x14ac:dyDescent="0.3"/>
    <row r="4" spans="2:9" x14ac:dyDescent="0.25">
      <c r="B4" s="167" t="s">
        <v>166</v>
      </c>
      <c r="C4" s="168" t="s">
        <v>118</v>
      </c>
      <c r="D4" s="168" t="s">
        <v>134</v>
      </c>
      <c r="E4" s="168" t="s">
        <v>135</v>
      </c>
      <c r="F4" s="168" t="s">
        <v>136</v>
      </c>
      <c r="G4" s="168" t="s">
        <v>137</v>
      </c>
      <c r="H4" s="168" t="s">
        <v>138</v>
      </c>
      <c r="I4" s="168" t="s">
        <v>167</v>
      </c>
    </row>
    <row r="5" spans="2:9" x14ac:dyDescent="0.25">
      <c r="B5" s="151"/>
      <c r="C5" s="151"/>
      <c r="D5" s="151"/>
      <c r="E5" s="151"/>
      <c r="F5" s="151"/>
      <c r="G5" s="151"/>
      <c r="H5" s="151"/>
      <c r="I5" s="151"/>
    </row>
    <row r="6" spans="2:9" ht="15.75" customHeight="1" thickBot="1" x14ac:dyDescent="0.3">
      <c r="B6" s="157"/>
      <c r="C6" s="157"/>
      <c r="D6" s="157"/>
      <c r="E6" s="157"/>
      <c r="F6" s="157"/>
      <c r="G6" s="157"/>
      <c r="H6" s="157"/>
      <c r="I6" s="157"/>
    </row>
    <row r="7" spans="2:9" x14ac:dyDescent="0.25">
      <c r="B7" t="s">
        <v>168</v>
      </c>
      <c r="C7" s="44">
        <v>2786.3777</v>
      </c>
      <c r="D7" s="44">
        <v>467.85610000000003</v>
      </c>
      <c r="E7" s="44">
        <v>626.89250000000004</v>
      </c>
      <c r="F7" s="44">
        <v>504.29340000000002</v>
      </c>
      <c r="G7" s="44">
        <v>525.70360000000005</v>
      </c>
      <c r="H7" s="44">
        <v>661.63210000000004</v>
      </c>
      <c r="I7" s="44">
        <v>2318.5216</v>
      </c>
    </row>
    <row r="8" spans="2:9" x14ac:dyDescent="0.25">
      <c r="B8" t="s">
        <v>156</v>
      </c>
      <c r="C8" s="44">
        <v>212.95359999999999</v>
      </c>
      <c r="D8" s="44">
        <v>16.339600000000001</v>
      </c>
      <c r="E8" s="44">
        <v>13.4549</v>
      </c>
      <c r="F8" s="44">
        <v>15.3401</v>
      </c>
      <c r="G8" s="44">
        <v>56.921700000000001</v>
      </c>
      <c r="H8" s="44">
        <v>110.8973</v>
      </c>
      <c r="I8" s="44">
        <v>196.614</v>
      </c>
    </row>
    <row r="9" spans="2:9" x14ac:dyDescent="0.25">
      <c r="B9" t="s">
        <v>169</v>
      </c>
      <c r="C9" s="44">
        <v>1137.7428</v>
      </c>
      <c r="D9" s="44">
        <v>139.86179999999999</v>
      </c>
      <c r="E9" s="44">
        <v>191.16319999999999</v>
      </c>
      <c r="F9" s="44">
        <v>197.2465</v>
      </c>
      <c r="G9" s="44">
        <v>273.40280000000001</v>
      </c>
      <c r="H9" s="44">
        <v>336.06849999999997</v>
      </c>
      <c r="I9" s="44">
        <v>997.88099999999997</v>
      </c>
    </row>
    <row r="10" spans="2:9" x14ac:dyDescent="0.25">
      <c r="B10" t="s">
        <v>170</v>
      </c>
      <c r="C10" s="44">
        <v>75.983499999999992</v>
      </c>
      <c r="D10" s="44">
        <v>3.7894999999999999</v>
      </c>
      <c r="E10" s="44">
        <v>3.6356000000000002</v>
      </c>
      <c r="F10" s="44">
        <v>6.4611999999999998</v>
      </c>
      <c r="G10" s="44">
        <v>19.878599999999999</v>
      </c>
      <c r="H10" s="44">
        <v>42.218600000000002</v>
      </c>
      <c r="I10" s="44">
        <v>72.194000000000003</v>
      </c>
    </row>
    <row r="11" spans="2:9" x14ac:dyDescent="0.25">
      <c r="B11" t="s">
        <v>171</v>
      </c>
      <c r="C11" s="44">
        <v>18.996200000000002</v>
      </c>
      <c r="D11" s="44">
        <v>3.5945999999999998</v>
      </c>
      <c r="E11" s="44">
        <v>1.8452999999999999</v>
      </c>
      <c r="F11" s="44">
        <v>0.88060000000000005</v>
      </c>
      <c r="G11" s="44">
        <v>2.4064999999999999</v>
      </c>
      <c r="H11" s="44">
        <v>10.2692</v>
      </c>
      <c r="I11" s="44">
        <v>15.4016</v>
      </c>
    </row>
    <row r="12" spans="2:9" x14ac:dyDescent="0.25">
      <c r="B12" t="s">
        <v>172</v>
      </c>
      <c r="C12" s="44">
        <v>38.991300000000003</v>
      </c>
      <c r="D12" s="44">
        <v>2.9986999999999999</v>
      </c>
      <c r="E12" s="44">
        <v>2.8685999999999998</v>
      </c>
      <c r="F12" s="44">
        <v>3.2964000000000002</v>
      </c>
      <c r="G12" s="44">
        <v>7.7579000000000002</v>
      </c>
      <c r="H12" s="44">
        <v>22.069700000000001</v>
      </c>
      <c r="I12" s="44">
        <v>35.992600000000003</v>
      </c>
    </row>
    <row r="13" spans="2:9" x14ac:dyDescent="0.25">
      <c r="C13" s="44"/>
      <c r="D13" s="44"/>
      <c r="E13" s="44"/>
      <c r="F13" s="44"/>
      <c r="G13" s="44"/>
      <c r="H13" s="44"/>
      <c r="I13" s="44"/>
    </row>
    <row r="14" spans="2:9" x14ac:dyDescent="0.25">
      <c r="C14" s="44"/>
      <c r="D14" s="44"/>
      <c r="E14" s="44"/>
      <c r="F14" s="44"/>
      <c r="G14" s="44"/>
      <c r="H14" s="44"/>
      <c r="I14" s="44"/>
    </row>
    <row r="15" spans="2:9" x14ac:dyDescent="0.25">
      <c r="C15" s="44"/>
      <c r="D15" s="44"/>
      <c r="E15" s="44"/>
      <c r="F15" s="44"/>
      <c r="G15" s="44"/>
      <c r="H15" s="44"/>
      <c r="I15" s="44"/>
    </row>
    <row r="16" spans="2:9" x14ac:dyDescent="0.25">
      <c r="C16" s="44"/>
      <c r="D16" s="44"/>
      <c r="E16" s="44"/>
      <c r="F16" s="44"/>
      <c r="G16" s="44"/>
      <c r="H16" s="44"/>
      <c r="I16" s="44"/>
    </row>
    <row r="17" spans="2:9" x14ac:dyDescent="0.25">
      <c r="C17" s="44"/>
      <c r="D17" s="44"/>
      <c r="E17" s="44"/>
      <c r="F17" s="44"/>
      <c r="G17" s="44"/>
      <c r="H17" s="44"/>
      <c r="I17" s="44"/>
    </row>
    <row r="18" spans="2:9" x14ac:dyDescent="0.25">
      <c r="C18" s="44"/>
      <c r="D18" s="44"/>
      <c r="E18" s="44"/>
      <c r="F18" s="44"/>
      <c r="G18" s="44"/>
      <c r="H18" s="44"/>
      <c r="I18" s="44"/>
    </row>
    <row r="19" spans="2:9" x14ac:dyDescent="0.25">
      <c r="C19" s="44"/>
      <c r="D19" s="44"/>
      <c r="E19" s="44"/>
      <c r="F19" s="44"/>
      <c r="G19" s="44"/>
      <c r="H19" s="44"/>
      <c r="I19" s="44"/>
    </row>
    <row r="20" spans="2:9" x14ac:dyDescent="0.25">
      <c r="C20" s="44"/>
      <c r="D20" s="44"/>
      <c r="E20" s="44"/>
      <c r="F20" s="44"/>
      <c r="G20" s="44"/>
      <c r="H20" s="44"/>
      <c r="I20" s="44"/>
    </row>
    <row r="21" spans="2:9" x14ac:dyDescent="0.25">
      <c r="C21" s="44"/>
      <c r="D21" s="44"/>
      <c r="E21" s="44"/>
      <c r="F21" s="44"/>
      <c r="G21" s="44"/>
      <c r="H21" s="44"/>
      <c r="I21" s="44"/>
    </row>
    <row r="22" spans="2:9" x14ac:dyDescent="0.25">
      <c r="C22" s="44"/>
      <c r="D22" s="44"/>
      <c r="E22" s="44"/>
      <c r="F22" s="44"/>
      <c r="G22" s="44"/>
      <c r="H22" s="44"/>
    </row>
    <row r="23" spans="2:9" x14ac:dyDescent="0.25">
      <c r="C23" s="44"/>
      <c r="D23" s="44"/>
      <c r="E23" s="44"/>
      <c r="F23" s="44"/>
      <c r="G23" s="44"/>
      <c r="H23" s="44"/>
    </row>
    <row r="24" spans="2:9" x14ac:dyDescent="0.25">
      <c r="C24" s="44"/>
      <c r="D24" s="44"/>
      <c r="E24" s="44"/>
      <c r="F24" s="44"/>
      <c r="G24" s="44"/>
      <c r="H24" s="44"/>
    </row>
    <row r="25" spans="2:9" x14ac:dyDescent="0.25">
      <c r="C25" s="44"/>
      <c r="D25" s="44"/>
      <c r="E25" s="44"/>
      <c r="F25" s="44"/>
      <c r="G25" s="44"/>
      <c r="H25" s="44"/>
    </row>
    <row r="26" spans="2:9" ht="15.75" customHeight="1" thickBot="1" x14ac:dyDescent="0.3">
      <c r="C26" s="44"/>
      <c r="D26" s="44"/>
      <c r="E26" s="44"/>
      <c r="F26" s="44"/>
      <c r="G26" s="44"/>
      <c r="H26" s="44"/>
    </row>
    <row r="27" spans="2:9" ht="15.75" customHeight="1" thickBot="1" x14ac:dyDescent="0.3">
      <c r="B27" s="80" t="s">
        <v>40</v>
      </c>
      <c r="C27" s="81">
        <f t="shared" ref="C27:I27" si="0">SUM(C7:C26)</f>
        <v>4271.0450999999994</v>
      </c>
      <c r="D27" s="81">
        <f t="shared" si="0"/>
        <v>634.44029999999998</v>
      </c>
      <c r="E27" s="81">
        <f t="shared" si="0"/>
        <v>839.86009999999987</v>
      </c>
      <c r="F27" s="81">
        <f t="shared" si="0"/>
        <v>727.51819999999987</v>
      </c>
      <c r="G27" s="81">
        <f t="shared" si="0"/>
        <v>886.0711</v>
      </c>
      <c r="H27" s="81">
        <f t="shared" si="0"/>
        <v>1183.1553999999999</v>
      </c>
      <c r="I27" s="81">
        <f t="shared" si="0"/>
        <v>3636.6048000000001</v>
      </c>
    </row>
    <row r="28" spans="2:9" ht="15.75" thickBot="1" x14ac:dyDescent="0.3">
      <c r="B28" s="71" t="s">
        <v>189</v>
      </c>
      <c r="C28" s="131">
        <f>SUM(D28:H28)</f>
        <v>1</v>
      </c>
      <c r="D28" s="130">
        <f>D27/$C27</f>
        <v>0.14854450963301699</v>
      </c>
      <c r="E28" s="130">
        <f>E27/$C27</f>
        <v>0.1966404194608013</v>
      </c>
      <c r="F28" s="130">
        <f>F27/$C27</f>
        <v>0.17033727880794328</v>
      </c>
      <c r="G28" s="130">
        <f>G27/$C27</f>
        <v>0.20746001956289342</v>
      </c>
      <c r="H28" s="130">
        <f>H27/$C27</f>
        <v>0.27701777253534504</v>
      </c>
      <c r="I28" s="130">
        <f>I27/C27</f>
        <v>0.8514554903669832</v>
      </c>
    </row>
    <row r="29" spans="2:9" x14ac:dyDescent="0.25">
      <c r="C29" s="44"/>
      <c r="D29" s="44"/>
      <c r="E29" s="44"/>
      <c r="F29" s="44"/>
      <c r="G29" s="44"/>
      <c r="H29" s="44"/>
    </row>
    <row r="30" spans="2:9" x14ac:dyDescent="0.25">
      <c r="C30" s="44"/>
      <c r="D30" s="44"/>
      <c r="E30" s="44"/>
      <c r="F30" s="44"/>
      <c r="G30" s="44"/>
      <c r="H30" s="44"/>
    </row>
    <row r="31" spans="2:9" x14ac:dyDescent="0.25">
      <c r="C31" s="44"/>
      <c r="D31" s="44"/>
      <c r="E31" s="44"/>
      <c r="F31" s="44"/>
      <c r="G31" s="44"/>
      <c r="H31" s="44"/>
    </row>
    <row r="32" spans="2:9" x14ac:dyDescent="0.25">
      <c r="C32" s="44"/>
      <c r="D32" s="44"/>
      <c r="E32" s="44"/>
      <c r="F32" s="44"/>
      <c r="G32" s="44"/>
      <c r="H32" s="44"/>
    </row>
    <row r="33" spans="3:8" x14ac:dyDescent="0.25">
      <c r="C33" s="44"/>
      <c r="D33" s="44"/>
      <c r="E33" s="44"/>
      <c r="F33" s="44"/>
      <c r="G33" s="44"/>
      <c r="H33" s="44"/>
    </row>
  </sheetData>
  <mergeCells count="8">
    <mergeCell ref="I4:I6"/>
    <mergeCell ref="H4:H6"/>
    <mergeCell ref="B4:B6"/>
    <mergeCell ref="C4:C6"/>
    <mergeCell ref="D4:D6"/>
    <mergeCell ref="E4:E6"/>
    <mergeCell ref="F4:F6"/>
    <mergeCell ref="G4:G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sheetPr>
  <dimension ref="B1:K40"/>
  <sheetViews>
    <sheetView workbookViewId="0"/>
  </sheetViews>
  <sheetFormatPr defaultRowHeight="15" x14ac:dyDescent="0.25"/>
  <cols>
    <col min="1" max="1" width="4.28515625" customWidth="1"/>
    <col min="3" max="3" width="14.7109375" customWidth="1"/>
    <col min="4" max="4" width="3" customWidth="1"/>
    <col min="8" max="8" width="2.7109375" customWidth="1"/>
    <col min="12" max="12" width="2.85546875" customWidth="1"/>
  </cols>
  <sheetData>
    <row r="1" spans="2:11" ht="15" customHeight="1" x14ac:dyDescent="0.25">
      <c r="E1" s="115"/>
      <c r="F1" s="115"/>
      <c r="G1" s="115"/>
      <c r="I1" s="115"/>
      <c r="J1" s="115"/>
      <c r="K1" s="115"/>
    </row>
    <row r="2" spans="2:11" x14ac:dyDescent="0.25">
      <c r="E2" s="115"/>
      <c r="F2" s="115"/>
      <c r="G2" s="115"/>
      <c r="I2" s="115"/>
      <c r="J2" s="115"/>
      <c r="K2" s="115"/>
    </row>
    <row r="3" spans="2:11" x14ac:dyDescent="0.25">
      <c r="E3" s="115"/>
      <c r="F3" s="115"/>
      <c r="G3" s="115"/>
      <c r="I3" s="115"/>
      <c r="J3" s="115"/>
      <c r="K3" s="115"/>
    </row>
    <row r="4" spans="2:11" ht="18" customHeight="1" thickBot="1" x14ac:dyDescent="0.3">
      <c r="C4" s="66" t="s">
        <v>45</v>
      </c>
      <c r="E4" s="115"/>
      <c r="F4" s="115"/>
      <c r="G4" s="115"/>
      <c r="I4" s="115"/>
      <c r="J4" s="115"/>
      <c r="K4" s="115"/>
    </row>
    <row r="5" spans="2:11" ht="39.75" customHeight="1" thickBot="1" x14ac:dyDescent="0.3">
      <c r="B5" s="56"/>
      <c r="C5" s="145" t="s">
        <v>173</v>
      </c>
      <c r="E5" s="145" t="s">
        <v>174</v>
      </c>
      <c r="F5" s="143"/>
      <c r="G5" s="143"/>
      <c r="I5" s="145" t="s">
        <v>175</v>
      </c>
      <c r="J5" s="143"/>
      <c r="K5" s="143"/>
    </row>
    <row r="6" spans="2:11" ht="15.75" customHeight="1" thickBot="1" x14ac:dyDescent="0.3">
      <c r="B6" s="53" t="s">
        <v>14</v>
      </c>
      <c r="C6" s="143"/>
      <c r="E6" s="47" t="s">
        <v>63</v>
      </c>
      <c r="F6" s="47" t="s">
        <v>64</v>
      </c>
      <c r="G6" s="47" t="s">
        <v>65</v>
      </c>
      <c r="I6" s="47" t="s">
        <v>63</v>
      </c>
      <c r="J6" s="47" t="s">
        <v>64</v>
      </c>
      <c r="K6" s="47" t="s">
        <v>65</v>
      </c>
    </row>
    <row r="7" spans="2:11" x14ac:dyDescent="0.25">
      <c r="B7" t="s">
        <v>18</v>
      </c>
      <c r="C7" s="44">
        <v>261</v>
      </c>
      <c r="E7" s="44">
        <v>121</v>
      </c>
      <c r="F7" s="44">
        <v>174</v>
      </c>
      <c r="G7" s="44">
        <v>193</v>
      </c>
      <c r="I7" s="45">
        <f t="shared" ref="I7:I27" si="0">IFERROR(E7/C7, "NaN")</f>
        <v>0.46360153256704983</v>
      </c>
      <c r="J7" s="45">
        <f t="shared" ref="J7:J27" si="1">IFERROR(F7/C7, "NaN")</f>
        <v>0.66666666666666663</v>
      </c>
      <c r="K7" s="45">
        <f t="shared" ref="K7:K27" si="2">IFERROR(G7/C7, "NaN")</f>
        <v>0.73946360153256707</v>
      </c>
    </row>
    <row r="8" spans="2:11" x14ac:dyDescent="0.25">
      <c r="B8" t="s">
        <v>19</v>
      </c>
      <c r="C8" s="44">
        <v>44</v>
      </c>
      <c r="E8" s="44">
        <v>23</v>
      </c>
      <c r="F8" s="44">
        <v>44</v>
      </c>
      <c r="G8" s="44">
        <v>44</v>
      </c>
      <c r="I8" s="45">
        <f t="shared" si="0"/>
        <v>0.52272727272727271</v>
      </c>
      <c r="J8" s="45">
        <f t="shared" si="1"/>
        <v>1</v>
      </c>
      <c r="K8" s="45">
        <f t="shared" si="2"/>
        <v>1</v>
      </c>
    </row>
    <row r="9" spans="2:11" x14ac:dyDescent="0.25">
      <c r="B9" t="s">
        <v>20</v>
      </c>
      <c r="C9" s="44">
        <v>4</v>
      </c>
      <c r="E9" s="44">
        <v>1</v>
      </c>
      <c r="F9" s="44">
        <v>1</v>
      </c>
      <c r="G9" s="44">
        <v>1</v>
      </c>
      <c r="I9" s="45">
        <f t="shared" si="0"/>
        <v>0.25</v>
      </c>
      <c r="J9" s="45">
        <f t="shared" si="1"/>
        <v>0.25</v>
      </c>
      <c r="K9" s="45">
        <f t="shared" si="2"/>
        <v>0.25</v>
      </c>
    </row>
    <row r="10" spans="2:11" x14ac:dyDescent="0.25">
      <c r="B10" t="s">
        <v>21</v>
      </c>
      <c r="C10" s="44">
        <v>129</v>
      </c>
      <c r="E10" s="44">
        <v>28</v>
      </c>
      <c r="F10" s="44">
        <v>58</v>
      </c>
      <c r="G10" s="44">
        <v>70</v>
      </c>
      <c r="I10" s="45">
        <f t="shared" si="0"/>
        <v>0.21705426356589147</v>
      </c>
      <c r="J10" s="45">
        <f t="shared" si="1"/>
        <v>0.44961240310077522</v>
      </c>
      <c r="K10" s="45">
        <f t="shared" si="2"/>
        <v>0.54263565891472865</v>
      </c>
    </row>
    <row r="11" spans="2:11" x14ac:dyDescent="0.25">
      <c r="C11" s="44"/>
      <c r="E11" s="44"/>
      <c r="F11" s="44"/>
      <c r="G11" s="44"/>
      <c r="I11" s="45"/>
      <c r="J11" s="45"/>
      <c r="K11" s="45"/>
    </row>
    <row r="12" spans="2:11" x14ac:dyDescent="0.25">
      <c r="C12" s="44"/>
      <c r="E12" s="44"/>
      <c r="F12" s="44"/>
      <c r="G12" s="44"/>
      <c r="I12" s="45"/>
      <c r="J12" s="45"/>
      <c r="K12" s="45"/>
    </row>
    <row r="13" spans="2:11" x14ac:dyDescent="0.25">
      <c r="C13" s="44"/>
      <c r="E13" s="44"/>
      <c r="F13" s="44"/>
      <c r="G13" s="44"/>
      <c r="I13" s="45"/>
      <c r="J13" s="45"/>
      <c r="K13" s="45"/>
    </row>
    <row r="14" spans="2:11" x14ac:dyDescent="0.25">
      <c r="C14" s="44"/>
      <c r="E14" s="44"/>
      <c r="F14" s="44"/>
      <c r="G14" s="44"/>
      <c r="I14" s="45"/>
      <c r="J14" s="45"/>
      <c r="K14" s="45"/>
    </row>
    <row r="15" spans="2:11" x14ac:dyDescent="0.25">
      <c r="C15" s="44"/>
      <c r="E15" s="44"/>
      <c r="F15" s="44"/>
      <c r="G15" s="44"/>
      <c r="I15" s="45"/>
      <c r="J15" s="45"/>
      <c r="K15" s="45"/>
    </row>
    <row r="16" spans="2:11" x14ac:dyDescent="0.25">
      <c r="C16" s="44"/>
      <c r="E16" s="44"/>
      <c r="F16" s="44"/>
      <c r="G16" s="44"/>
      <c r="I16" s="45"/>
      <c r="J16" s="45"/>
      <c r="K16" s="45"/>
    </row>
    <row r="17" spans="3:11" x14ac:dyDescent="0.25">
      <c r="C17" s="44"/>
      <c r="E17" s="44"/>
      <c r="F17" s="44"/>
      <c r="G17" s="44"/>
      <c r="I17" s="45"/>
      <c r="J17" s="45"/>
      <c r="K17" s="45"/>
    </row>
    <row r="18" spans="3:11" x14ac:dyDescent="0.25">
      <c r="C18" s="44"/>
      <c r="E18" s="44"/>
      <c r="F18" s="44"/>
      <c r="G18" s="44"/>
      <c r="I18" s="45"/>
      <c r="J18" s="45"/>
      <c r="K18" s="45"/>
    </row>
    <row r="19" spans="3:11" x14ac:dyDescent="0.25">
      <c r="C19" s="44"/>
      <c r="E19" s="44"/>
      <c r="F19" s="44"/>
      <c r="G19" s="44"/>
      <c r="I19" s="45"/>
      <c r="J19" s="45"/>
      <c r="K19" s="45"/>
    </row>
    <row r="20" spans="3:11" x14ac:dyDescent="0.25">
      <c r="C20" s="44"/>
      <c r="E20" s="44"/>
      <c r="F20" s="44"/>
      <c r="G20" s="44"/>
      <c r="I20" s="45"/>
      <c r="J20" s="45"/>
      <c r="K20" s="45"/>
    </row>
    <row r="21" spans="3:11" x14ac:dyDescent="0.25">
      <c r="C21" s="44"/>
      <c r="E21" s="44"/>
      <c r="F21" s="44"/>
      <c r="G21" s="44"/>
      <c r="I21" s="45"/>
      <c r="J21" s="45"/>
      <c r="K21" s="45"/>
    </row>
    <row r="22" spans="3:11" x14ac:dyDescent="0.25">
      <c r="C22" s="44"/>
      <c r="E22" s="44"/>
      <c r="F22" s="44"/>
      <c r="G22" s="44"/>
      <c r="I22" s="45"/>
      <c r="J22" s="45"/>
      <c r="K22" s="45"/>
    </row>
    <row r="23" spans="3:11" x14ac:dyDescent="0.25">
      <c r="C23" s="44"/>
      <c r="E23" s="44"/>
      <c r="F23" s="44"/>
      <c r="G23" s="44"/>
      <c r="I23" s="45"/>
      <c r="J23" s="45"/>
      <c r="K23" s="45"/>
    </row>
    <row r="24" spans="3:11" x14ac:dyDescent="0.25">
      <c r="C24" s="44"/>
      <c r="E24" s="44"/>
      <c r="F24" s="44"/>
      <c r="G24" s="44"/>
      <c r="I24" s="45"/>
      <c r="J24" s="45"/>
      <c r="K24" s="45"/>
    </row>
    <row r="25" spans="3:11" x14ac:dyDescent="0.25">
      <c r="C25" s="44"/>
      <c r="E25" s="44"/>
      <c r="F25" s="44"/>
      <c r="G25" s="44"/>
      <c r="I25" s="45"/>
      <c r="J25" s="45"/>
      <c r="K25" s="45"/>
    </row>
    <row r="26" spans="3:11" ht="15.75" customHeight="1" thickBot="1" x14ac:dyDescent="0.3">
      <c r="C26" s="44"/>
      <c r="E26" s="44"/>
      <c r="F26" s="44"/>
      <c r="G26" s="44"/>
      <c r="I26" s="45"/>
      <c r="J26" s="45"/>
      <c r="K26" s="45"/>
    </row>
    <row r="27" spans="3:11" ht="15.75" customHeight="1" thickBot="1" x14ac:dyDescent="0.3">
      <c r="C27" s="63">
        <f>SUM(C7:C26)</f>
        <v>438</v>
      </c>
      <c r="E27" s="63">
        <f>SUM(E7:E26)</f>
        <v>173</v>
      </c>
      <c r="F27" s="63">
        <f>SUM(F7:F26)</f>
        <v>277</v>
      </c>
      <c r="G27" s="63">
        <f>SUM(G7:G26)</f>
        <v>308</v>
      </c>
      <c r="I27" s="64">
        <f t="shared" si="0"/>
        <v>0.3949771689497717</v>
      </c>
      <c r="J27" s="64">
        <f t="shared" si="1"/>
        <v>0.63242009132420096</v>
      </c>
      <c r="K27" s="64">
        <f t="shared" si="2"/>
        <v>0.70319634703196343</v>
      </c>
    </row>
    <row r="28" spans="3:11" x14ac:dyDescent="0.25">
      <c r="E28" s="109"/>
      <c r="F28" s="109"/>
      <c r="G28" s="109"/>
      <c r="I28" s="113"/>
      <c r="J28" s="113"/>
      <c r="K28" s="113"/>
    </row>
    <row r="29" spans="3:11" x14ac:dyDescent="0.25">
      <c r="E29" s="109"/>
      <c r="F29" s="109"/>
      <c r="G29" s="109"/>
      <c r="I29" s="113"/>
      <c r="J29" s="113"/>
      <c r="K29" s="113"/>
    </row>
    <row r="30" spans="3:11" x14ac:dyDescent="0.25">
      <c r="E30" s="109"/>
      <c r="F30" s="109"/>
      <c r="G30" s="109"/>
      <c r="I30" s="113"/>
      <c r="J30" s="113"/>
      <c r="K30" s="113"/>
    </row>
    <row r="31" spans="3:11" x14ac:dyDescent="0.25">
      <c r="E31" s="109"/>
      <c r="F31" s="109"/>
      <c r="G31" s="109"/>
      <c r="I31" s="113"/>
      <c r="J31" s="113"/>
      <c r="K31" s="113"/>
    </row>
    <row r="32" spans="3:11" x14ac:dyDescent="0.25">
      <c r="E32" s="109"/>
      <c r="F32" s="109"/>
      <c r="G32" s="109"/>
      <c r="I32" s="113"/>
      <c r="J32" s="113"/>
      <c r="K32" s="113"/>
    </row>
    <row r="33" spans="5:11" x14ac:dyDescent="0.25">
      <c r="E33" s="109"/>
      <c r="F33" s="109"/>
      <c r="G33" s="109"/>
      <c r="I33" s="113"/>
      <c r="J33" s="113"/>
      <c r="K33" s="113"/>
    </row>
    <row r="34" spans="5:11" x14ac:dyDescent="0.25">
      <c r="E34" s="109"/>
      <c r="F34" s="109"/>
      <c r="G34" s="109"/>
      <c r="I34" s="109"/>
      <c r="J34" s="109"/>
      <c r="K34" s="109"/>
    </row>
    <row r="35" spans="5:11" x14ac:dyDescent="0.25">
      <c r="E35" s="109"/>
      <c r="F35" s="109"/>
      <c r="G35" s="109"/>
      <c r="I35" s="109"/>
      <c r="J35" s="109"/>
      <c r="K35" s="109"/>
    </row>
    <row r="36" spans="5:11" x14ac:dyDescent="0.25">
      <c r="I36" s="109"/>
      <c r="J36" s="109"/>
      <c r="K36" s="109"/>
    </row>
    <row r="37" spans="5:11" x14ac:dyDescent="0.25">
      <c r="I37" s="109"/>
      <c r="J37" s="109"/>
      <c r="K37" s="109"/>
    </row>
    <row r="38" spans="5:11" x14ac:dyDescent="0.25">
      <c r="I38" s="109"/>
      <c r="J38" s="109"/>
      <c r="K38" s="109"/>
    </row>
    <row r="39" spans="5:11" x14ac:dyDescent="0.25">
      <c r="I39" s="109"/>
      <c r="J39" s="109"/>
      <c r="K39" s="109"/>
    </row>
    <row r="40" spans="5:11" x14ac:dyDescent="0.25">
      <c r="I40" s="109"/>
      <c r="J40" s="109"/>
      <c r="K40" s="109"/>
    </row>
  </sheetData>
  <mergeCells count="3">
    <mergeCell ref="C5:C6"/>
    <mergeCell ref="E5:G5"/>
    <mergeCell ref="I5:K5"/>
  </mergeCells>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B1:Z29"/>
  <sheetViews>
    <sheetView workbookViewId="0"/>
  </sheetViews>
  <sheetFormatPr defaultRowHeight="15" x14ac:dyDescent="0.25"/>
  <cols>
    <col min="1" max="1" width="4.7109375" customWidth="1"/>
    <col min="2" max="2" width="15.7109375" customWidth="1"/>
  </cols>
  <sheetData>
    <row r="1" spans="2:26" x14ac:dyDescent="0.25">
      <c r="B1" s="75" t="s">
        <v>2</v>
      </c>
    </row>
    <row r="2" spans="2:26" x14ac:dyDescent="0.25">
      <c r="B2" t="s">
        <v>3</v>
      </c>
      <c r="C2" t="s">
        <v>4</v>
      </c>
    </row>
    <row r="3" spans="2:26" ht="15.75" customHeight="1" thickBot="1" x14ac:dyDescent="0.3"/>
    <row r="4" spans="2:26" ht="22.5" customHeight="1" thickBot="1" x14ac:dyDescent="0.3">
      <c r="B4" s="28"/>
      <c r="C4" s="136" t="s">
        <v>5</v>
      </c>
      <c r="D4" s="137"/>
      <c r="E4" s="137"/>
      <c r="F4" s="29"/>
      <c r="G4" s="136" t="s">
        <v>6</v>
      </c>
      <c r="H4" s="137"/>
      <c r="I4" s="137"/>
      <c r="J4" s="30"/>
      <c r="K4" s="138" t="s">
        <v>7</v>
      </c>
      <c r="L4" s="137"/>
      <c r="M4" s="137"/>
      <c r="O4" s="138" t="s">
        <v>8</v>
      </c>
      <c r="P4" s="138"/>
      <c r="Q4" s="137"/>
      <c r="R4" s="138" t="s">
        <v>9</v>
      </c>
      <c r="S4" s="137"/>
      <c r="T4" s="137"/>
      <c r="U4" s="71"/>
      <c r="V4" s="72" t="s">
        <v>10</v>
      </c>
      <c r="W4" s="71"/>
      <c r="X4" s="71"/>
    </row>
    <row r="5" spans="2:26" ht="15.75" customHeight="1" thickBot="1" x14ac:dyDescent="0.3">
      <c r="C5" s="139" t="s">
        <v>11</v>
      </c>
      <c r="D5" s="140"/>
      <c r="E5" s="140"/>
      <c r="G5" s="139" t="s">
        <v>11</v>
      </c>
      <c r="H5" s="140"/>
      <c r="I5" s="140"/>
      <c r="J5" s="31"/>
      <c r="K5" s="141" t="s">
        <v>11</v>
      </c>
      <c r="L5" s="140"/>
      <c r="M5" s="140"/>
      <c r="O5" s="142" t="s">
        <v>12</v>
      </c>
      <c r="P5" s="144" t="s">
        <v>190</v>
      </c>
      <c r="Q5" s="142" t="s">
        <v>13</v>
      </c>
      <c r="R5" s="139" t="s">
        <v>11</v>
      </c>
      <c r="S5" s="140"/>
      <c r="T5" s="140"/>
      <c r="U5" s="29"/>
      <c r="V5" s="139" t="s">
        <v>11</v>
      </c>
      <c r="W5" s="140"/>
      <c r="X5" s="140"/>
    </row>
    <row r="6" spans="2:26" ht="21" customHeight="1" thickBot="1" x14ac:dyDescent="0.3">
      <c r="B6" s="32" t="s">
        <v>14</v>
      </c>
      <c r="C6" s="33" t="s">
        <v>15</v>
      </c>
      <c r="D6" s="33" t="s">
        <v>16</v>
      </c>
      <c r="E6" s="33" t="s">
        <v>17</v>
      </c>
      <c r="F6" s="34"/>
      <c r="G6" s="33" t="s">
        <v>15</v>
      </c>
      <c r="H6" s="33" t="s">
        <v>16</v>
      </c>
      <c r="I6" s="33" t="s">
        <v>17</v>
      </c>
      <c r="J6" s="35"/>
      <c r="K6" s="35" t="s">
        <v>15</v>
      </c>
      <c r="L6" s="35" t="s">
        <v>16</v>
      </c>
      <c r="M6" s="35" t="s">
        <v>17</v>
      </c>
      <c r="O6" s="143"/>
      <c r="P6" s="145"/>
      <c r="Q6" s="143"/>
      <c r="R6" s="33" t="s">
        <v>15</v>
      </c>
      <c r="S6" s="33" t="s">
        <v>16</v>
      </c>
      <c r="T6" s="33" t="s">
        <v>17</v>
      </c>
      <c r="U6" s="33"/>
      <c r="V6" s="33" t="s">
        <v>15</v>
      </c>
      <c r="W6" s="33" t="s">
        <v>16</v>
      </c>
      <c r="X6" s="33" t="s">
        <v>17</v>
      </c>
    </row>
    <row r="7" spans="2:26" x14ac:dyDescent="0.25">
      <c r="B7" s="11" t="s">
        <v>18</v>
      </c>
      <c r="C7" s="17">
        <v>683.77104340000005</v>
      </c>
      <c r="D7" s="17">
        <v>1173.1245713000001</v>
      </c>
      <c r="E7" s="17">
        <v>1377.2664</v>
      </c>
      <c r="F7" s="17"/>
      <c r="G7" s="17">
        <v>391.1845831</v>
      </c>
      <c r="H7" s="17">
        <v>524.57198629999993</v>
      </c>
      <c r="I7" s="17">
        <v>635.88160579999999</v>
      </c>
      <c r="J7" s="17"/>
      <c r="K7" s="17">
        <f t="shared" ref="K7:K10" si="0">IFERROR(((C7+G7)/C7)*100, "NaN")</f>
        <v>157.20987849307923</v>
      </c>
      <c r="L7" s="17">
        <f t="shared" ref="L7:L10" si="1">IFERROR(((D7+H7)/D7)*100, "NaN")</f>
        <v>144.71579567365933</v>
      </c>
      <c r="M7" s="17">
        <f t="shared" ref="M7:M10" si="2">IFERROR(((E7+I7)/E7)*100, "NaN")</f>
        <v>146.16983365019286</v>
      </c>
      <c r="O7" s="17">
        <v>4258.8004378000014</v>
      </c>
      <c r="P7" s="17">
        <v>1308.569406399999</v>
      </c>
      <c r="Q7" s="17">
        <v>5567.3698442000004</v>
      </c>
      <c r="R7" s="117">
        <f t="shared" ref="R7:R10" si="3">IFERROR(C7/$O7, "NaN")</f>
        <v>0.16055484481757509</v>
      </c>
      <c r="S7" s="117">
        <f t="shared" ref="S7:S10" si="4">IFERROR(D7/$O7, "NaN")</f>
        <v>0.2754589205184757</v>
      </c>
      <c r="T7" s="117">
        <f t="shared" ref="T7:T10" si="5">IFERROR(E7/$O7, "NaN")</f>
        <v>0.32339303522553975</v>
      </c>
      <c r="U7" s="117"/>
      <c r="V7" s="117">
        <f t="shared" ref="V7:V10" si="6">IFERROR((C7+G7)/$Q7, "NaN")</f>
        <v>0.19308141125559894</v>
      </c>
      <c r="W7" s="117">
        <f t="shared" ref="W7:W10" si="7">IFERROR((D7+H7)/$Q7, "NaN")</f>
        <v>0.30493691008666041</v>
      </c>
      <c r="X7" s="117">
        <f t="shared" ref="X7:X10" si="8">IFERROR((E7+I7)/$Q7, "NaN")</f>
        <v>0.36159767756353861</v>
      </c>
      <c r="Z7" s="44"/>
    </row>
    <row r="8" spans="2:26" x14ac:dyDescent="0.25">
      <c r="B8" s="11" t="s">
        <v>19</v>
      </c>
      <c r="C8" s="17">
        <v>98.150646399999999</v>
      </c>
      <c r="D8" s="17">
        <v>219.7195389</v>
      </c>
      <c r="E8" s="17">
        <v>219.7195389</v>
      </c>
      <c r="F8" s="17"/>
      <c r="G8" s="17">
        <v>1526.7445702</v>
      </c>
      <c r="H8" s="17">
        <v>1857.6495347</v>
      </c>
      <c r="I8" s="17">
        <v>1857.6495347</v>
      </c>
      <c r="J8" s="17"/>
      <c r="K8" s="17">
        <f t="shared" si="0"/>
        <v>1655.5114777114702</v>
      </c>
      <c r="L8" s="17">
        <f t="shared" si="1"/>
        <v>945.46396920369648</v>
      </c>
      <c r="M8" s="17">
        <f t="shared" si="2"/>
        <v>945.46396920369648</v>
      </c>
      <c r="O8" s="17">
        <v>224.06248790000001</v>
      </c>
      <c r="P8" s="17">
        <v>1862.6158186999999</v>
      </c>
      <c r="Q8" s="17">
        <v>2086.6783065999998</v>
      </c>
      <c r="R8" s="117">
        <f t="shared" si="3"/>
        <v>0.43805032837002611</v>
      </c>
      <c r="S8" s="117">
        <f t="shared" si="4"/>
        <v>0.98061724191004129</v>
      </c>
      <c r="T8" s="117">
        <f t="shared" si="5"/>
        <v>0.98061724191004129</v>
      </c>
      <c r="U8" s="117"/>
      <c r="V8" s="117">
        <f t="shared" si="6"/>
        <v>0.77869943414880183</v>
      </c>
      <c r="W8" s="117">
        <f t="shared" si="7"/>
        <v>0.99553873111607305</v>
      </c>
      <c r="X8" s="117">
        <f t="shared" si="8"/>
        <v>0.99553873111607305</v>
      </c>
      <c r="Z8" s="44"/>
    </row>
    <row r="9" spans="2:26" x14ac:dyDescent="0.25">
      <c r="B9" s="11" t="s">
        <v>20</v>
      </c>
      <c r="C9" s="17">
        <v>19.977564999999998</v>
      </c>
      <c r="D9" s="17">
        <v>19.977564999999998</v>
      </c>
      <c r="E9" s="17">
        <v>20.846154800000001</v>
      </c>
      <c r="F9" s="17"/>
      <c r="G9" s="17">
        <v>372.52666679999999</v>
      </c>
      <c r="H9" s="17">
        <v>372.52666679999999</v>
      </c>
      <c r="I9" s="17">
        <v>373.24095249999999</v>
      </c>
      <c r="J9" s="17"/>
      <c r="K9" s="17">
        <f t="shared" si="0"/>
        <v>1964.7250893689995</v>
      </c>
      <c r="L9" s="17">
        <f t="shared" si="1"/>
        <v>1964.7250893689995</v>
      </c>
      <c r="M9" s="17">
        <f t="shared" si="2"/>
        <v>1890.4546717651738</v>
      </c>
      <c r="O9" s="17">
        <v>55.589745699999987</v>
      </c>
      <c r="P9" s="17">
        <v>393.14571369999993</v>
      </c>
      <c r="Q9" s="17">
        <v>448.73545939999991</v>
      </c>
      <c r="R9" s="117">
        <f t="shared" si="3"/>
        <v>0.35937500250158549</v>
      </c>
      <c r="S9" s="117">
        <f t="shared" si="4"/>
        <v>0.35937500250158549</v>
      </c>
      <c r="T9" s="117">
        <f t="shared" si="5"/>
        <v>0.37500000292320107</v>
      </c>
      <c r="U9" s="117"/>
      <c r="V9" s="117">
        <f t="shared" si="6"/>
        <v>0.8746895828665151</v>
      </c>
      <c r="W9" s="117">
        <f t="shared" si="7"/>
        <v>0.8746895828665151</v>
      </c>
      <c r="X9" s="117">
        <f t="shared" si="8"/>
        <v>0.87821699632770334</v>
      </c>
      <c r="Z9" s="44"/>
    </row>
    <row r="10" spans="2:26" x14ac:dyDescent="0.25">
      <c r="B10" s="11" t="s">
        <v>21</v>
      </c>
      <c r="C10" s="17">
        <v>339.27574140000007</v>
      </c>
      <c r="D10" s="17">
        <v>410.97032100000013</v>
      </c>
      <c r="E10" s="17">
        <v>602.56307279999999</v>
      </c>
      <c r="F10" s="17"/>
      <c r="G10" s="17">
        <v>123.81266170000001</v>
      </c>
      <c r="H10" s="17">
        <v>596.44935090000001</v>
      </c>
      <c r="I10" s="17">
        <v>688.42270529999996</v>
      </c>
      <c r="J10" s="17"/>
      <c r="K10" s="17">
        <f t="shared" si="0"/>
        <v>136.49322559552735</v>
      </c>
      <c r="L10" s="17">
        <f t="shared" si="1"/>
        <v>245.13197679303946</v>
      </c>
      <c r="M10" s="17">
        <f t="shared" si="2"/>
        <v>214.24906974485279</v>
      </c>
      <c r="O10" s="17">
        <v>1735.7410184</v>
      </c>
      <c r="P10" s="17">
        <v>1251.1835138000001</v>
      </c>
      <c r="Q10" s="17">
        <v>2986.9245322000002</v>
      </c>
      <c r="R10" s="117">
        <f t="shared" si="3"/>
        <v>0.19546449487766512</v>
      </c>
      <c r="S10" s="117">
        <f t="shared" si="4"/>
        <v>0.23676937782966673</v>
      </c>
      <c r="T10" s="117">
        <f t="shared" si="5"/>
        <v>0.34715033315018418</v>
      </c>
      <c r="U10" s="117"/>
      <c r="V10" s="117">
        <f t="shared" si="6"/>
        <v>0.15503853482328034</v>
      </c>
      <c r="W10" s="117">
        <f t="shared" si="7"/>
        <v>0.33727657362604724</v>
      </c>
      <c r="X10" s="117">
        <f t="shared" si="8"/>
        <v>0.43221238574418641</v>
      </c>
      <c r="Z10" s="44"/>
    </row>
    <row r="11" spans="2:26" x14ac:dyDescent="0.25">
      <c r="B11" s="11"/>
      <c r="C11" s="17"/>
      <c r="D11" s="17"/>
      <c r="E11" s="17"/>
      <c r="F11" s="17"/>
      <c r="G11" s="17"/>
      <c r="H11" s="17"/>
      <c r="I11" s="17"/>
      <c r="J11" s="17"/>
      <c r="K11" s="17"/>
      <c r="L11" s="17"/>
      <c r="M11" s="17"/>
      <c r="O11" s="17"/>
      <c r="P11" s="17"/>
      <c r="Q11" s="17"/>
      <c r="R11" s="117"/>
      <c r="S11" s="117"/>
      <c r="T11" s="117"/>
      <c r="U11" s="117"/>
      <c r="V11" s="117"/>
      <c r="W11" s="117"/>
      <c r="X11" s="117"/>
    </row>
    <row r="12" spans="2:26" x14ac:dyDescent="0.25">
      <c r="B12" s="11"/>
      <c r="C12" s="17"/>
      <c r="D12" s="17"/>
      <c r="E12" s="17"/>
      <c r="F12" s="17"/>
      <c r="G12" s="17"/>
      <c r="H12" s="17"/>
      <c r="I12" s="17"/>
      <c r="J12" s="17"/>
      <c r="K12" s="17"/>
      <c r="L12" s="17"/>
      <c r="M12" s="17"/>
      <c r="O12" s="17"/>
      <c r="P12" s="17"/>
      <c r="Q12" s="17"/>
      <c r="R12" s="117"/>
      <c r="S12" s="117"/>
      <c r="T12" s="117"/>
      <c r="U12" s="117"/>
      <c r="V12" s="117"/>
      <c r="W12" s="117"/>
      <c r="X12" s="117"/>
    </row>
    <row r="13" spans="2:26" x14ac:dyDescent="0.25">
      <c r="B13" s="11"/>
      <c r="C13" s="17"/>
      <c r="D13" s="17"/>
      <c r="E13" s="17"/>
      <c r="F13" s="17"/>
      <c r="G13" s="17"/>
      <c r="H13" s="17"/>
      <c r="I13" s="17"/>
      <c r="J13" s="17"/>
      <c r="K13" s="17"/>
      <c r="L13" s="17"/>
      <c r="M13" s="17"/>
      <c r="O13" s="17"/>
      <c r="P13" s="17"/>
      <c r="Q13" s="17"/>
      <c r="R13" s="117"/>
      <c r="S13" s="117"/>
      <c r="T13" s="117"/>
      <c r="U13" s="117"/>
      <c r="V13" s="117"/>
      <c r="W13" s="117"/>
      <c r="X13" s="117"/>
    </row>
    <row r="14" spans="2:26" x14ac:dyDescent="0.25">
      <c r="B14" s="11"/>
      <c r="C14" s="17"/>
      <c r="D14" s="17"/>
      <c r="E14" s="17"/>
      <c r="F14" s="17"/>
      <c r="G14" s="17"/>
      <c r="H14" s="17"/>
      <c r="I14" s="17"/>
      <c r="J14" s="17"/>
      <c r="K14" s="17"/>
      <c r="L14" s="17"/>
      <c r="M14" s="17"/>
      <c r="O14" s="17"/>
      <c r="P14" s="17"/>
      <c r="Q14" s="17"/>
      <c r="R14" s="117"/>
      <c r="S14" s="117"/>
      <c r="T14" s="117"/>
      <c r="U14" s="117"/>
      <c r="V14" s="117"/>
      <c r="W14" s="117"/>
      <c r="X14" s="117"/>
    </row>
    <row r="15" spans="2:26" x14ac:dyDescent="0.25">
      <c r="B15" s="11"/>
      <c r="C15" s="17"/>
      <c r="D15" s="17"/>
      <c r="E15" s="17"/>
      <c r="F15" s="17"/>
      <c r="G15" s="17"/>
      <c r="H15" s="17"/>
      <c r="I15" s="17"/>
      <c r="J15" s="17"/>
      <c r="K15" s="17"/>
      <c r="L15" s="17"/>
      <c r="M15" s="17"/>
      <c r="O15" s="17"/>
      <c r="P15" s="17"/>
      <c r="Q15" s="17"/>
      <c r="R15" s="117"/>
      <c r="S15" s="117"/>
      <c r="T15" s="117"/>
      <c r="U15" s="117"/>
      <c r="V15" s="117"/>
      <c r="W15" s="117"/>
      <c r="X15" s="117"/>
    </row>
    <row r="16" spans="2:26" x14ac:dyDescent="0.25">
      <c r="B16" s="11"/>
      <c r="C16" s="17"/>
      <c r="D16" s="17"/>
      <c r="E16" s="17"/>
      <c r="F16" s="17"/>
      <c r="G16" s="17"/>
      <c r="H16" s="17"/>
      <c r="I16" s="17"/>
      <c r="J16" s="17"/>
      <c r="K16" s="17"/>
      <c r="L16" s="17"/>
      <c r="M16" s="17"/>
      <c r="O16" s="17"/>
      <c r="P16" s="17"/>
      <c r="Q16" s="17"/>
      <c r="R16" s="117"/>
      <c r="S16" s="117"/>
      <c r="T16" s="117"/>
      <c r="U16" s="117"/>
      <c r="V16" s="117"/>
      <c r="W16" s="117"/>
      <c r="X16" s="117"/>
    </row>
    <row r="17" spans="2:24" x14ac:dyDescent="0.25">
      <c r="B17" s="11"/>
      <c r="C17" s="17"/>
      <c r="D17" s="17"/>
      <c r="E17" s="17"/>
      <c r="F17" s="17"/>
      <c r="G17" s="17"/>
      <c r="H17" s="17"/>
      <c r="I17" s="17"/>
      <c r="J17" s="17"/>
      <c r="K17" s="17"/>
      <c r="L17" s="17"/>
      <c r="M17" s="17"/>
      <c r="O17" s="17"/>
      <c r="P17" s="17"/>
      <c r="Q17" s="17"/>
      <c r="R17" s="117"/>
      <c r="S17" s="117"/>
      <c r="T17" s="117"/>
      <c r="U17" s="117"/>
      <c r="V17" s="117"/>
      <c r="W17" s="117"/>
      <c r="X17" s="117"/>
    </row>
    <row r="18" spans="2:24" x14ac:dyDescent="0.25">
      <c r="B18" s="11"/>
      <c r="C18" s="17"/>
      <c r="D18" s="17"/>
      <c r="E18" s="17"/>
      <c r="F18" s="17"/>
      <c r="G18" s="17"/>
      <c r="H18" s="17"/>
      <c r="I18" s="17"/>
      <c r="J18" s="17"/>
      <c r="K18" s="17"/>
      <c r="L18" s="17"/>
      <c r="M18" s="17"/>
      <c r="O18" s="17"/>
      <c r="P18" s="17"/>
      <c r="Q18" s="17"/>
      <c r="R18" s="117"/>
      <c r="S18" s="117"/>
      <c r="T18" s="117"/>
      <c r="U18" s="117"/>
      <c r="V18" s="117"/>
      <c r="W18" s="117"/>
      <c r="X18" s="117"/>
    </row>
    <row r="19" spans="2:24" x14ac:dyDescent="0.25">
      <c r="B19" s="11"/>
      <c r="C19" s="17"/>
      <c r="D19" s="17"/>
      <c r="E19" s="17"/>
      <c r="F19" s="17"/>
      <c r="G19" s="17"/>
      <c r="H19" s="17"/>
      <c r="I19" s="17"/>
      <c r="J19" s="17"/>
      <c r="K19" s="17"/>
      <c r="L19" s="17"/>
      <c r="M19" s="17"/>
      <c r="O19" s="17"/>
      <c r="P19" s="17"/>
      <c r="Q19" s="17"/>
      <c r="R19" s="117"/>
      <c r="S19" s="117"/>
      <c r="T19" s="117"/>
      <c r="U19" s="117"/>
      <c r="V19" s="117"/>
      <c r="W19" s="117"/>
      <c r="X19" s="117"/>
    </row>
    <row r="20" spans="2:24" x14ac:dyDescent="0.25">
      <c r="B20" s="11"/>
      <c r="C20" s="17"/>
      <c r="D20" s="17"/>
      <c r="E20" s="17"/>
      <c r="F20" s="17"/>
      <c r="G20" s="17"/>
      <c r="H20" s="17"/>
      <c r="I20" s="17"/>
      <c r="J20" s="17"/>
      <c r="K20" s="17"/>
      <c r="L20" s="17"/>
      <c r="M20" s="17"/>
      <c r="O20" s="17"/>
      <c r="P20" s="17"/>
      <c r="Q20" s="17"/>
      <c r="R20" s="117"/>
      <c r="S20" s="117"/>
      <c r="T20" s="117"/>
      <c r="U20" s="117"/>
      <c r="V20" s="117"/>
      <c r="W20" s="117"/>
      <c r="X20" s="117"/>
    </row>
    <row r="21" spans="2:24" x14ac:dyDescent="0.25">
      <c r="B21" s="11"/>
      <c r="C21" s="17"/>
      <c r="D21" s="17"/>
      <c r="E21" s="17"/>
      <c r="F21" s="17"/>
      <c r="G21" s="17"/>
      <c r="H21" s="17"/>
      <c r="I21" s="17"/>
      <c r="J21" s="17"/>
      <c r="K21" s="17"/>
      <c r="L21" s="17"/>
      <c r="M21" s="17"/>
      <c r="O21" s="17"/>
      <c r="P21" s="17"/>
      <c r="Q21" s="17"/>
      <c r="R21" s="117"/>
      <c r="S21" s="117"/>
      <c r="T21" s="117"/>
      <c r="U21" s="117"/>
      <c r="V21" s="117"/>
      <c r="W21" s="117"/>
      <c r="X21" s="117"/>
    </row>
    <row r="22" spans="2:24" x14ac:dyDescent="0.25">
      <c r="B22" s="11"/>
      <c r="C22" s="17"/>
      <c r="D22" s="17"/>
      <c r="E22" s="17"/>
      <c r="F22" s="17"/>
      <c r="G22" s="17"/>
      <c r="H22" s="17"/>
      <c r="I22" s="17"/>
      <c r="J22" s="17"/>
      <c r="K22" s="17"/>
      <c r="L22" s="17"/>
      <c r="M22" s="17"/>
      <c r="O22" s="17"/>
      <c r="P22" s="17"/>
      <c r="Q22" s="17"/>
      <c r="R22" s="117"/>
      <c r="S22" s="117"/>
      <c r="T22" s="117"/>
      <c r="U22" s="117"/>
      <c r="V22" s="117"/>
      <c r="W22" s="117"/>
      <c r="X22" s="117"/>
    </row>
    <row r="23" spans="2:24" x14ac:dyDescent="0.25">
      <c r="B23" s="11"/>
      <c r="C23" s="17"/>
      <c r="D23" s="17"/>
      <c r="E23" s="17"/>
      <c r="F23" s="17"/>
      <c r="G23" s="17"/>
      <c r="H23" s="17"/>
      <c r="I23" s="17"/>
      <c r="J23" s="17"/>
      <c r="K23" s="17"/>
      <c r="L23" s="17"/>
      <c r="M23" s="17"/>
      <c r="O23" s="17"/>
      <c r="P23" s="17"/>
      <c r="Q23" s="17"/>
      <c r="R23" s="117"/>
      <c r="S23" s="117"/>
      <c r="T23" s="117"/>
      <c r="U23" s="117"/>
      <c r="V23" s="117"/>
      <c r="W23" s="117"/>
      <c r="X23" s="117"/>
    </row>
    <row r="24" spans="2:24" x14ac:dyDescent="0.25">
      <c r="B24" s="11"/>
      <c r="C24" s="17"/>
      <c r="D24" s="17"/>
      <c r="E24" s="17"/>
      <c r="F24" s="17"/>
      <c r="G24" s="17"/>
      <c r="H24" s="17"/>
      <c r="I24" s="17"/>
      <c r="J24" s="17"/>
      <c r="K24" s="17"/>
      <c r="L24" s="17"/>
      <c r="M24" s="17"/>
      <c r="O24" s="17"/>
      <c r="P24" s="17"/>
      <c r="Q24" s="17"/>
      <c r="R24" s="117"/>
      <c r="S24" s="117"/>
      <c r="T24" s="117"/>
      <c r="U24" s="117"/>
      <c r="V24" s="117"/>
      <c r="W24" s="117"/>
      <c r="X24" s="117"/>
    </row>
    <row r="25" spans="2:24" x14ac:dyDescent="0.25">
      <c r="B25" s="11"/>
      <c r="C25" s="17"/>
      <c r="D25" s="17"/>
      <c r="E25" s="17"/>
      <c r="F25" s="17"/>
      <c r="G25" s="17"/>
      <c r="H25" s="17"/>
      <c r="I25" s="17"/>
      <c r="J25" s="17"/>
      <c r="K25" s="17"/>
      <c r="L25" s="17"/>
      <c r="M25" s="17"/>
      <c r="O25" s="17"/>
      <c r="P25" s="17"/>
      <c r="Q25" s="17"/>
      <c r="R25" s="117"/>
      <c r="S25" s="117"/>
      <c r="T25" s="117"/>
      <c r="U25" s="117"/>
      <c r="V25" s="117"/>
      <c r="W25" s="117"/>
      <c r="X25" s="117"/>
    </row>
    <row r="26" spans="2:24" ht="15.75" customHeight="1" thickBot="1" x14ac:dyDescent="0.3">
      <c r="B26" s="12"/>
      <c r="C26" s="18"/>
      <c r="D26" s="18"/>
      <c r="E26" s="18"/>
      <c r="F26" s="17"/>
      <c r="G26" s="18"/>
      <c r="H26" s="18"/>
      <c r="I26" s="18"/>
      <c r="J26" s="17"/>
      <c r="K26" s="17"/>
      <c r="L26" s="17"/>
      <c r="M26" s="17"/>
      <c r="N26" s="17"/>
      <c r="O26" s="18"/>
      <c r="P26" s="18"/>
      <c r="Q26" s="18"/>
      <c r="R26" s="117"/>
      <c r="S26" s="117"/>
      <c r="T26" s="117"/>
      <c r="U26" s="17"/>
      <c r="V26" s="117"/>
      <c r="W26" s="117"/>
      <c r="X26" s="117"/>
    </row>
    <row r="27" spans="2:24" ht="15.75" customHeight="1" thickBot="1" x14ac:dyDescent="0.3">
      <c r="B27" s="71" t="s">
        <v>22</v>
      </c>
      <c r="C27" s="63">
        <f>SUM(C7:C26)</f>
        <v>1141.1749962000001</v>
      </c>
      <c r="D27" s="63">
        <f>SUM(D7:D26)</f>
        <v>1823.7919962000001</v>
      </c>
      <c r="E27" s="63">
        <f>SUM(E7:E26)</f>
        <v>2220.3951665</v>
      </c>
      <c r="F27" s="17"/>
      <c r="G27" s="63">
        <f>SUM(G7:G26)</f>
        <v>2414.2684817999998</v>
      </c>
      <c r="H27" s="63">
        <f>SUM(H7:H26)</f>
        <v>3351.1975386999998</v>
      </c>
      <c r="I27" s="63">
        <f>SUM(I7:I26)</f>
        <v>3555.1947983</v>
      </c>
      <c r="J27" s="17"/>
      <c r="K27" s="63">
        <f>AVERAGE(K7:K26)</f>
        <v>978.48491779226902</v>
      </c>
      <c r="L27" s="63">
        <f>AVERAGE(L7:L26)</f>
        <v>825.00920775984866</v>
      </c>
      <c r="M27" s="63">
        <f>AVERAGE(M7:M26)</f>
        <v>799.08438609097902</v>
      </c>
      <c r="N27" s="17"/>
      <c r="O27" s="63">
        <f>SUM(O7:O26)</f>
        <v>6274.1936898000013</v>
      </c>
      <c r="P27" s="63">
        <f>SUM(P7:P26)</f>
        <v>4815.5144525999985</v>
      </c>
      <c r="Q27" s="63">
        <f>SUM(Q7:Q26)</f>
        <v>11089.708142400001</v>
      </c>
      <c r="R27" s="64">
        <f>C27/$O27</f>
        <v>0.18188392845684953</v>
      </c>
      <c r="S27" s="64">
        <f>D27/$O27</f>
        <v>0.29068149412807431</v>
      </c>
      <c r="T27" s="64">
        <f>E27/$O27</f>
        <v>0.35389330904937016</v>
      </c>
      <c r="U27" s="17"/>
      <c r="V27" s="64">
        <f>(C27+G27)/$Q27</f>
        <v>0.32060748870443601</v>
      </c>
      <c r="W27" s="64">
        <f>(D27+H27)/$Q27</f>
        <v>0.46664794676733884</v>
      </c>
      <c r="X27" s="64">
        <f>(E27+I27)/$Q27</f>
        <v>0.52080630893411983</v>
      </c>
    </row>
    <row r="29" spans="2:24" x14ac:dyDescent="0.25">
      <c r="B29" t="s">
        <v>191</v>
      </c>
      <c r="G29" s="129">
        <f>G27/C27</f>
        <v>2.1155988256308409</v>
      </c>
      <c r="H29" s="129">
        <f>H27/D27</f>
        <v>1.8374888943928132</v>
      </c>
      <c r="I29" s="129">
        <f>I27/E27</f>
        <v>1.6011540882175668</v>
      </c>
    </row>
  </sheetData>
  <mergeCells count="13">
    <mergeCell ref="R4:T4"/>
    <mergeCell ref="Q5:Q6"/>
    <mergeCell ref="R5:T5"/>
    <mergeCell ref="V5:X5"/>
    <mergeCell ref="O4:Q4"/>
    <mergeCell ref="O5:O6"/>
    <mergeCell ref="P5:P6"/>
    <mergeCell ref="C4:E4"/>
    <mergeCell ref="G4:I4"/>
    <mergeCell ref="K4:M4"/>
    <mergeCell ref="C5:E5"/>
    <mergeCell ref="G5:I5"/>
    <mergeCell ref="K5:M5"/>
  </mergeCells>
  <pageMargins left="0.7" right="0.7" top="0.75" bottom="0.75" header="0.3" footer="0.3"/>
  <pageSetup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sheetPr>
  <dimension ref="B1:AB43"/>
  <sheetViews>
    <sheetView workbookViewId="0"/>
  </sheetViews>
  <sheetFormatPr defaultRowHeight="15" x14ac:dyDescent="0.25"/>
  <cols>
    <col min="1" max="1" width="4.28515625" customWidth="1"/>
    <col min="7" max="7" width="3" customWidth="1"/>
    <col min="11" max="11" width="2.7109375" customWidth="1"/>
    <col min="15" max="15" width="2.85546875" customWidth="1"/>
    <col min="19" max="19" width="2.7109375" customWidth="1"/>
    <col min="23" max="23" width="2.7109375" customWidth="1"/>
  </cols>
  <sheetData>
    <row r="1" spans="2:28" ht="15" customHeight="1" x14ac:dyDescent="0.25">
      <c r="H1" s="189" t="s">
        <v>176</v>
      </c>
      <c r="I1" s="151"/>
      <c r="J1" s="151"/>
      <c r="L1" s="189" t="s">
        <v>177</v>
      </c>
      <c r="M1" s="151"/>
      <c r="N1" s="151"/>
      <c r="P1" s="189" t="s">
        <v>178</v>
      </c>
      <c r="Q1" s="151"/>
      <c r="R1" s="151"/>
      <c r="T1" s="189" t="s">
        <v>179</v>
      </c>
      <c r="U1" s="151"/>
      <c r="V1" s="151"/>
      <c r="X1" s="188" t="s">
        <v>180</v>
      </c>
      <c r="Y1" s="151"/>
      <c r="Z1" s="151"/>
      <c r="AA1" s="151"/>
      <c r="AB1" s="151"/>
    </row>
    <row r="2" spans="2:28" x14ac:dyDescent="0.25">
      <c r="H2" s="151"/>
      <c r="I2" s="151"/>
      <c r="J2" s="151"/>
      <c r="L2" s="151"/>
      <c r="M2" s="151"/>
      <c r="N2" s="151"/>
      <c r="P2" s="151"/>
      <c r="Q2" s="151"/>
      <c r="R2" s="151"/>
      <c r="T2" s="151"/>
      <c r="U2" s="151"/>
      <c r="V2" s="151"/>
      <c r="X2" s="151"/>
      <c r="Y2" s="151"/>
      <c r="Z2" s="151"/>
      <c r="AA2" s="151"/>
      <c r="AB2" s="151"/>
    </row>
    <row r="3" spans="2:28" x14ac:dyDescent="0.25">
      <c r="H3" s="151"/>
      <c r="I3" s="151"/>
      <c r="J3" s="151"/>
      <c r="L3" s="151"/>
      <c r="M3" s="151"/>
      <c r="N3" s="151"/>
      <c r="P3" s="151"/>
      <c r="Q3" s="151"/>
      <c r="R3" s="151"/>
      <c r="T3" s="151"/>
      <c r="U3" s="151"/>
      <c r="V3" s="151"/>
      <c r="X3" s="151"/>
      <c r="Y3" s="151"/>
      <c r="Z3" s="151"/>
      <c r="AA3" s="151"/>
      <c r="AB3" s="151"/>
    </row>
    <row r="4" spans="2:28" ht="18" customHeight="1" thickBot="1" x14ac:dyDescent="0.3">
      <c r="C4" s="66" t="s">
        <v>45</v>
      </c>
      <c r="H4" s="151"/>
      <c r="I4" s="151"/>
      <c r="J4" s="151"/>
      <c r="L4" s="151"/>
      <c r="M4" s="151"/>
      <c r="N4" s="151"/>
      <c r="P4" s="151"/>
      <c r="Q4" s="151"/>
      <c r="R4" s="151"/>
      <c r="T4" s="151"/>
      <c r="U4" s="151"/>
      <c r="V4" s="151"/>
      <c r="X4" s="151"/>
      <c r="Y4" s="151"/>
      <c r="Z4" s="151"/>
      <c r="AA4" s="151"/>
      <c r="AB4" s="151"/>
    </row>
    <row r="5" spans="2:28" ht="39.75" customHeight="1" thickBot="1" x14ac:dyDescent="0.3">
      <c r="B5" s="56"/>
      <c r="C5" s="145" t="s">
        <v>47</v>
      </c>
      <c r="D5" s="145" t="s">
        <v>48</v>
      </c>
      <c r="E5" s="143"/>
      <c r="F5" s="143"/>
      <c r="H5" s="145" t="s">
        <v>181</v>
      </c>
      <c r="I5" s="143"/>
      <c r="J5" s="143"/>
      <c r="L5" s="145" t="s">
        <v>182</v>
      </c>
      <c r="M5" s="143"/>
      <c r="N5" s="143"/>
      <c r="P5" s="145" t="s">
        <v>183</v>
      </c>
      <c r="Q5" s="143"/>
      <c r="R5" s="143"/>
      <c r="T5" s="145" t="s">
        <v>184</v>
      </c>
      <c r="U5" s="143"/>
      <c r="V5" s="143"/>
      <c r="X5" s="187" t="s">
        <v>185</v>
      </c>
      <c r="Y5" s="143"/>
      <c r="Z5" s="143"/>
    </row>
    <row r="6" spans="2:28" ht="15.75" customHeight="1" thickBot="1" x14ac:dyDescent="0.3">
      <c r="B6" s="53" t="s">
        <v>14</v>
      </c>
      <c r="C6" s="143"/>
      <c r="D6" s="47" t="s">
        <v>63</v>
      </c>
      <c r="E6" s="47" t="s">
        <v>64</v>
      </c>
      <c r="F6" s="47" t="s">
        <v>65</v>
      </c>
      <c r="H6" s="47" t="s">
        <v>63</v>
      </c>
      <c r="I6" s="47" t="s">
        <v>64</v>
      </c>
      <c r="J6" s="47" t="s">
        <v>65</v>
      </c>
      <c r="L6" s="47" t="s">
        <v>63</v>
      </c>
      <c r="M6" s="47" t="s">
        <v>64</v>
      </c>
      <c r="N6" s="47" t="s">
        <v>65</v>
      </c>
      <c r="P6" s="47" t="s">
        <v>63</v>
      </c>
      <c r="Q6" s="47" t="s">
        <v>64</v>
      </c>
      <c r="R6" s="47" t="s">
        <v>65</v>
      </c>
      <c r="T6" s="47" t="s">
        <v>63</v>
      </c>
      <c r="U6" s="47" t="s">
        <v>64</v>
      </c>
      <c r="V6" s="47" t="s">
        <v>65</v>
      </c>
      <c r="X6" s="47" t="s">
        <v>63</v>
      </c>
      <c r="Y6" s="47" t="s">
        <v>64</v>
      </c>
      <c r="Z6" s="47" t="s">
        <v>65</v>
      </c>
    </row>
    <row r="7" spans="2:28" x14ac:dyDescent="0.25">
      <c r="B7" t="s">
        <v>18</v>
      </c>
      <c r="C7" s="44">
        <v>2587</v>
      </c>
      <c r="D7" s="44">
        <v>469</v>
      </c>
      <c r="E7" s="44">
        <v>759</v>
      </c>
      <c r="F7" s="44">
        <v>894</v>
      </c>
      <c r="H7" s="108">
        <v>99.867424999999997</v>
      </c>
      <c r="I7" s="108">
        <v>145.11638099999999</v>
      </c>
      <c r="J7" s="108">
        <v>210.044084</v>
      </c>
      <c r="L7" s="44">
        <v>12</v>
      </c>
      <c r="M7" s="44">
        <v>15</v>
      </c>
      <c r="N7" s="44">
        <v>5</v>
      </c>
      <c r="P7" s="108">
        <v>2.2773620000000001</v>
      </c>
      <c r="Q7" s="108">
        <v>0.89747200000000005</v>
      </c>
      <c r="R7" s="108">
        <v>0.22913600000000001</v>
      </c>
      <c r="S7" s="108"/>
      <c r="T7" s="108">
        <v>102.14478699999999</v>
      </c>
      <c r="U7" s="108">
        <v>146.01385300000001</v>
      </c>
      <c r="V7" s="108">
        <v>210.27322000000001</v>
      </c>
      <c r="X7">
        <v>0</v>
      </c>
      <c r="Y7">
        <v>0</v>
      </c>
      <c r="Z7">
        <v>0</v>
      </c>
    </row>
    <row r="8" spans="2:28" x14ac:dyDescent="0.25">
      <c r="B8" t="s">
        <v>19</v>
      </c>
      <c r="C8" s="44">
        <v>297</v>
      </c>
      <c r="D8" s="44">
        <v>166</v>
      </c>
      <c r="E8" s="44">
        <v>290</v>
      </c>
      <c r="F8" s="44">
        <v>290</v>
      </c>
      <c r="H8" s="108">
        <v>21.114156000000001</v>
      </c>
      <c r="I8" s="108">
        <v>45.526710000000001</v>
      </c>
      <c r="J8" s="108">
        <v>53.502809999999997</v>
      </c>
      <c r="L8" s="44">
        <v>7</v>
      </c>
      <c r="M8" s="44">
        <v>3</v>
      </c>
      <c r="N8" s="44">
        <v>0</v>
      </c>
      <c r="P8" s="108">
        <v>0.39768900000000001</v>
      </c>
      <c r="Q8" s="108">
        <v>0.117455</v>
      </c>
      <c r="R8" s="108">
        <v>0</v>
      </c>
      <c r="S8" s="108"/>
      <c r="T8" s="108">
        <v>21.511845000000001</v>
      </c>
      <c r="U8" s="108">
        <v>45.644165000000001</v>
      </c>
      <c r="V8" s="108">
        <v>53.502809999999997</v>
      </c>
      <c r="X8">
        <v>0</v>
      </c>
      <c r="Y8">
        <v>0</v>
      </c>
      <c r="Z8">
        <v>0</v>
      </c>
    </row>
    <row r="9" spans="2:28" x14ac:dyDescent="0.25">
      <c r="B9" t="s">
        <v>20</v>
      </c>
      <c r="C9" s="44">
        <v>50</v>
      </c>
      <c r="D9" s="44">
        <v>9</v>
      </c>
      <c r="E9" s="44">
        <v>10</v>
      </c>
      <c r="F9" s="44">
        <v>12</v>
      </c>
      <c r="H9" s="108">
        <v>1.928569</v>
      </c>
      <c r="I9" s="108">
        <v>5.393192</v>
      </c>
      <c r="J9" s="108">
        <v>5.7263440000000001</v>
      </c>
      <c r="L9" s="44">
        <v>0</v>
      </c>
      <c r="M9" s="44">
        <v>0</v>
      </c>
      <c r="N9" s="44">
        <v>0</v>
      </c>
      <c r="P9" s="108">
        <v>0</v>
      </c>
      <c r="Q9" s="108">
        <v>0</v>
      </c>
      <c r="R9" s="108">
        <v>0</v>
      </c>
      <c r="S9" s="108"/>
      <c r="T9" s="108">
        <v>1.928569</v>
      </c>
      <c r="U9" s="108">
        <v>5.393192</v>
      </c>
      <c r="V9" s="108">
        <v>5.7263440000000001</v>
      </c>
      <c r="X9">
        <v>0</v>
      </c>
      <c r="Y9">
        <v>0</v>
      </c>
      <c r="Z9">
        <v>0</v>
      </c>
    </row>
    <row r="10" spans="2:28" x14ac:dyDescent="0.25">
      <c r="B10" t="s">
        <v>21</v>
      </c>
      <c r="C10" s="44">
        <v>1337</v>
      </c>
      <c r="D10" s="44">
        <v>134</v>
      </c>
      <c r="E10" s="44">
        <v>210</v>
      </c>
      <c r="F10" s="44">
        <v>349</v>
      </c>
      <c r="H10" s="108">
        <v>36.752969999999998</v>
      </c>
      <c r="I10" s="108">
        <v>56.740439000000002</v>
      </c>
      <c r="J10" s="108">
        <v>96.954215000000005</v>
      </c>
      <c r="L10" s="44">
        <v>10</v>
      </c>
      <c r="M10" s="44">
        <v>12</v>
      </c>
      <c r="N10" s="44">
        <v>19</v>
      </c>
      <c r="P10" s="108">
        <v>0.387154</v>
      </c>
      <c r="Q10" s="108">
        <v>0.59780500000000003</v>
      </c>
      <c r="R10" s="108">
        <v>0.67418500000000003</v>
      </c>
      <c r="S10" s="108"/>
      <c r="T10" s="108">
        <v>37.140124</v>
      </c>
      <c r="U10" s="108">
        <v>57.338244000000003</v>
      </c>
      <c r="V10" s="108">
        <v>97.628399999999999</v>
      </c>
      <c r="X10">
        <v>0</v>
      </c>
      <c r="Y10">
        <v>0</v>
      </c>
      <c r="Z10">
        <v>0</v>
      </c>
    </row>
    <row r="11" spans="2:28" x14ac:dyDescent="0.25">
      <c r="C11" s="44"/>
      <c r="D11" s="44"/>
      <c r="E11" s="44"/>
      <c r="F11" s="44"/>
      <c r="H11" s="108"/>
      <c r="I11" s="108"/>
      <c r="J11" s="108"/>
      <c r="L11" s="44"/>
      <c r="M11" s="44"/>
      <c r="N11" s="44"/>
      <c r="P11" s="108"/>
      <c r="Q11" s="108"/>
      <c r="R11" s="108"/>
      <c r="S11" s="108"/>
      <c r="T11" s="108"/>
      <c r="U11" s="108"/>
      <c r="V11" s="108"/>
    </row>
    <row r="12" spans="2:28" x14ac:dyDescent="0.25">
      <c r="C12" s="44"/>
      <c r="D12" s="44"/>
      <c r="E12" s="44"/>
      <c r="F12" s="44"/>
      <c r="H12" s="108"/>
      <c r="I12" s="108"/>
      <c r="J12" s="108"/>
      <c r="L12" s="44"/>
      <c r="M12" s="44"/>
      <c r="N12" s="44"/>
      <c r="P12" s="108"/>
      <c r="Q12" s="108"/>
      <c r="R12" s="108"/>
      <c r="S12" s="108"/>
      <c r="T12" s="108"/>
      <c r="U12" s="108"/>
      <c r="V12" s="108"/>
    </row>
    <row r="13" spans="2:28" x14ac:dyDescent="0.25">
      <c r="C13" s="44"/>
      <c r="D13" s="44"/>
      <c r="E13" s="44"/>
      <c r="F13" s="44"/>
      <c r="H13" s="108"/>
      <c r="I13" s="108"/>
      <c r="J13" s="108"/>
      <c r="L13" s="44"/>
      <c r="M13" s="44"/>
      <c r="N13" s="44"/>
      <c r="P13" s="108"/>
      <c r="Q13" s="108"/>
      <c r="R13" s="108"/>
      <c r="S13" s="108"/>
      <c r="T13" s="108"/>
      <c r="U13" s="108"/>
      <c r="V13" s="108"/>
    </row>
    <row r="14" spans="2:28" x14ac:dyDescent="0.25">
      <c r="C14" s="44"/>
      <c r="D14" s="44"/>
      <c r="E14" s="44"/>
      <c r="F14" s="44"/>
      <c r="H14" s="108"/>
      <c r="I14" s="108"/>
      <c r="J14" s="108"/>
      <c r="L14" s="44"/>
      <c r="M14" s="44"/>
      <c r="N14" s="44"/>
      <c r="P14" s="108"/>
      <c r="Q14" s="108"/>
      <c r="R14" s="108"/>
      <c r="S14" s="108"/>
      <c r="T14" s="108"/>
      <c r="U14" s="108"/>
      <c r="V14" s="108"/>
    </row>
    <row r="15" spans="2:28" x14ac:dyDescent="0.25">
      <c r="C15" s="44"/>
      <c r="D15" s="44"/>
      <c r="E15" s="44"/>
      <c r="F15" s="44"/>
      <c r="H15" s="108"/>
      <c r="I15" s="108"/>
      <c r="J15" s="108"/>
      <c r="L15" s="44"/>
      <c r="M15" s="44"/>
      <c r="N15" s="44"/>
      <c r="P15" s="108"/>
      <c r="Q15" s="108"/>
      <c r="R15" s="108"/>
      <c r="S15" s="108"/>
      <c r="T15" s="108"/>
      <c r="U15" s="108"/>
      <c r="V15" s="108"/>
    </row>
    <row r="16" spans="2:28" x14ac:dyDescent="0.25">
      <c r="C16" s="44"/>
      <c r="D16" s="44"/>
      <c r="E16" s="44"/>
      <c r="F16" s="44"/>
      <c r="H16" s="108"/>
      <c r="I16" s="108"/>
      <c r="J16" s="108"/>
      <c r="L16" s="44"/>
      <c r="M16" s="44"/>
      <c r="N16" s="44"/>
      <c r="P16" s="108"/>
      <c r="Q16" s="108"/>
      <c r="R16" s="108"/>
      <c r="S16" s="108"/>
      <c r="T16" s="108"/>
      <c r="U16" s="108"/>
      <c r="V16" s="108"/>
    </row>
    <row r="17" spans="3:26" x14ac:dyDescent="0.25">
      <c r="C17" s="44"/>
      <c r="D17" s="44"/>
      <c r="E17" s="44"/>
      <c r="F17" s="44"/>
      <c r="H17" s="108"/>
      <c r="I17" s="108"/>
      <c r="J17" s="108"/>
      <c r="L17" s="44"/>
      <c r="M17" s="44"/>
      <c r="N17" s="44"/>
      <c r="P17" s="108"/>
      <c r="Q17" s="108"/>
      <c r="R17" s="108"/>
      <c r="S17" s="108"/>
      <c r="T17" s="108"/>
      <c r="U17" s="108"/>
      <c r="V17" s="108"/>
    </row>
    <row r="18" spans="3:26" x14ac:dyDescent="0.25">
      <c r="C18" s="44"/>
      <c r="D18" s="44"/>
      <c r="E18" s="44"/>
      <c r="F18" s="44"/>
      <c r="H18" s="108"/>
      <c r="I18" s="108"/>
      <c r="J18" s="108"/>
      <c r="L18" s="44"/>
      <c r="M18" s="44"/>
      <c r="N18" s="44"/>
      <c r="P18" s="108"/>
      <c r="Q18" s="108"/>
      <c r="R18" s="108"/>
      <c r="S18" s="108"/>
      <c r="T18" s="108"/>
      <c r="U18" s="108"/>
      <c r="V18" s="108"/>
    </row>
    <row r="19" spans="3:26" x14ac:dyDescent="0.25">
      <c r="C19" s="44"/>
      <c r="D19" s="44"/>
      <c r="E19" s="44"/>
      <c r="F19" s="44"/>
      <c r="H19" s="108"/>
      <c r="I19" s="108"/>
      <c r="J19" s="108"/>
      <c r="L19" s="44"/>
      <c r="M19" s="44"/>
      <c r="N19" s="44"/>
      <c r="P19" s="108"/>
      <c r="Q19" s="108"/>
      <c r="R19" s="108"/>
      <c r="S19" s="108"/>
      <c r="T19" s="108"/>
      <c r="U19" s="108"/>
      <c r="V19" s="108"/>
    </row>
    <row r="20" spans="3:26" x14ac:dyDescent="0.25">
      <c r="C20" s="44"/>
      <c r="D20" s="44"/>
      <c r="E20" s="44"/>
      <c r="F20" s="44"/>
      <c r="H20" s="108"/>
      <c r="I20" s="108"/>
      <c r="J20" s="108"/>
      <c r="L20" s="44"/>
      <c r="M20" s="44"/>
      <c r="N20" s="44"/>
      <c r="P20" s="108"/>
      <c r="Q20" s="108"/>
      <c r="R20" s="108"/>
      <c r="S20" s="108"/>
      <c r="T20" s="108"/>
      <c r="U20" s="108"/>
      <c r="V20" s="108"/>
    </row>
    <row r="21" spans="3:26" x14ac:dyDescent="0.25">
      <c r="C21" s="44"/>
      <c r="D21" s="44"/>
      <c r="E21" s="44"/>
      <c r="F21" s="44"/>
      <c r="H21" s="108"/>
      <c r="I21" s="108"/>
      <c r="J21" s="108"/>
      <c r="L21" s="44"/>
      <c r="M21" s="44"/>
      <c r="N21" s="44"/>
      <c r="P21" s="108"/>
      <c r="Q21" s="108"/>
      <c r="R21" s="108"/>
      <c r="S21" s="108"/>
      <c r="T21" s="108"/>
      <c r="U21" s="108"/>
      <c r="V21" s="108"/>
    </row>
    <row r="22" spans="3:26" x14ac:dyDescent="0.25">
      <c r="C22" s="44"/>
      <c r="D22" s="44"/>
      <c r="E22" s="44"/>
      <c r="F22" s="44"/>
      <c r="H22" s="108"/>
      <c r="I22" s="108"/>
      <c r="J22" s="108"/>
      <c r="L22" s="44"/>
      <c r="M22" s="44"/>
      <c r="N22" s="44"/>
      <c r="P22" s="108"/>
      <c r="Q22" s="108"/>
      <c r="R22" s="108"/>
      <c r="S22" s="108"/>
      <c r="T22" s="108"/>
      <c r="U22" s="108"/>
      <c r="V22" s="108"/>
    </row>
    <row r="23" spans="3:26" x14ac:dyDescent="0.25">
      <c r="C23" s="44"/>
      <c r="D23" s="44"/>
      <c r="E23" s="44"/>
      <c r="F23" s="44"/>
      <c r="H23" s="108"/>
      <c r="I23" s="108"/>
      <c r="J23" s="108"/>
      <c r="L23" s="44"/>
      <c r="M23" s="44"/>
      <c r="N23" s="44"/>
      <c r="P23" s="108"/>
      <c r="Q23" s="108"/>
      <c r="R23" s="108"/>
      <c r="S23" s="108"/>
      <c r="T23" s="108"/>
      <c r="U23" s="108"/>
      <c r="V23" s="108"/>
    </row>
    <row r="24" spans="3:26" x14ac:dyDescent="0.25">
      <c r="C24" s="44"/>
      <c r="D24" s="44"/>
      <c r="E24" s="44"/>
      <c r="F24" s="44"/>
      <c r="H24" s="108"/>
      <c r="I24" s="108"/>
      <c r="J24" s="108"/>
      <c r="L24" s="44"/>
      <c r="M24" s="44"/>
      <c r="N24" s="44"/>
      <c r="P24" s="108"/>
      <c r="Q24" s="108"/>
      <c r="R24" s="108"/>
      <c r="S24" s="108"/>
      <c r="T24" s="108"/>
      <c r="U24" s="108"/>
      <c r="V24" s="108"/>
    </row>
    <row r="25" spans="3:26" x14ac:dyDescent="0.25">
      <c r="C25" s="44"/>
      <c r="D25" s="44"/>
      <c r="E25" s="44"/>
      <c r="F25" s="44"/>
      <c r="H25" s="108"/>
      <c r="I25" s="108"/>
      <c r="J25" s="108"/>
      <c r="L25" s="44"/>
      <c r="M25" s="44"/>
      <c r="N25" s="44"/>
      <c r="P25" s="108"/>
      <c r="Q25" s="108"/>
      <c r="R25" s="108"/>
      <c r="S25" s="108"/>
      <c r="T25" s="108"/>
      <c r="U25" s="108"/>
      <c r="V25" s="108"/>
    </row>
    <row r="26" spans="3:26" ht="15.75" customHeight="1" thickBot="1" x14ac:dyDescent="0.3">
      <c r="C26" s="44"/>
      <c r="D26" s="44"/>
      <c r="E26" s="44"/>
      <c r="F26" s="44"/>
      <c r="H26" s="108"/>
      <c r="I26" s="108"/>
      <c r="J26" s="108"/>
      <c r="L26" s="44"/>
      <c r="M26" s="44"/>
      <c r="N26" s="44"/>
      <c r="P26" s="108"/>
      <c r="Q26" s="108"/>
      <c r="R26" s="108"/>
      <c r="S26" s="108"/>
      <c r="T26" s="108"/>
      <c r="U26" s="108"/>
      <c r="V26" s="108"/>
    </row>
    <row r="27" spans="3:26" ht="15.75" customHeight="1" thickBot="1" x14ac:dyDescent="0.3">
      <c r="C27" s="44"/>
      <c r="D27" s="63">
        <f>SUM(D7:D26)</f>
        <v>778</v>
      </c>
      <c r="E27" s="63">
        <f>SUM(E7:E26)</f>
        <v>1269</v>
      </c>
      <c r="F27" s="63">
        <f>SUM(F7:F26)</f>
        <v>1545</v>
      </c>
      <c r="H27" s="114">
        <f>SUM(H7:H26)</f>
        <v>159.66311999999999</v>
      </c>
      <c r="I27" s="114">
        <f>SUM(I7:I26)</f>
        <v>252.77672200000001</v>
      </c>
      <c r="J27" s="114">
        <f>SUM(J7:J26)</f>
        <v>366.22745299999997</v>
      </c>
      <c r="L27" s="63">
        <f>SUM(L7:L26)</f>
        <v>29</v>
      </c>
      <c r="M27" s="63">
        <f>SUM(M7:M26)</f>
        <v>30</v>
      </c>
      <c r="N27" s="63">
        <f>SUM(N7:N26)</f>
        <v>24</v>
      </c>
      <c r="P27" s="114">
        <f>SUM(P7:P26)</f>
        <v>3.0622050000000005</v>
      </c>
      <c r="Q27" s="114">
        <f>SUM(Q7:Q26)</f>
        <v>1.6127320000000003</v>
      </c>
      <c r="R27" s="114">
        <f>SUM(R7:R26)</f>
        <v>0.90332100000000004</v>
      </c>
      <c r="S27" s="109"/>
      <c r="T27" s="114">
        <f>SUM(T7:T26)</f>
        <v>162.725325</v>
      </c>
      <c r="U27" s="114">
        <f>SUM(U7:U26)</f>
        <v>254.38945400000003</v>
      </c>
      <c r="V27" s="114">
        <f>SUM(V7:V26)</f>
        <v>367.13077399999997</v>
      </c>
      <c r="X27" s="63">
        <f>SUM(X7:X26)</f>
        <v>0</v>
      </c>
      <c r="Y27" s="63">
        <f>SUM(Y7:Y26)</f>
        <v>0</v>
      </c>
      <c r="Z27" s="63">
        <f>SUM(Z7:Z26)</f>
        <v>0</v>
      </c>
    </row>
    <row r="28" spans="3:26" x14ac:dyDescent="0.25">
      <c r="H28" s="109"/>
      <c r="I28" s="109"/>
      <c r="J28" s="109"/>
      <c r="L28" s="113"/>
      <c r="M28" s="113"/>
      <c r="N28" s="113"/>
      <c r="P28" s="109"/>
      <c r="Q28" s="109"/>
      <c r="R28" s="109"/>
      <c r="S28" s="109"/>
      <c r="T28" s="109"/>
      <c r="U28" s="109"/>
      <c r="V28" s="109"/>
    </row>
    <row r="29" spans="3:26" x14ac:dyDescent="0.25">
      <c r="H29" s="109"/>
      <c r="I29" s="109"/>
      <c r="J29" s="109"/>
      <c r="L29" s="113"/>
      <c r="M29" s="113"/>
      <c r="N29" s="113"/>
      <c r="P29" s="109"/>
      <c r="Q29" s="109"/>
      <c r="R29" s="109"/>
      <c r="S29" s="109"/>
      <c r="T29" s="109"/>
      <c r="U29" s="109"/>
      <c r="V29" s="109"/>
    </row>
    <row r="30" spans="3:26" x14ac:dyDescent="0.25">
      <c r="H30" s="109"/>
      <c r="I30" s="109"/>
      <c r="J30" s="109"/>
      <c r="L30" s="113"/>
      <c r="M30" s="113"/>
      <c r="N30" s="113"/>
      <c r="P30" s="109"/>
      <c r="Q30" s="109"/>
      <c r="R30" s="109"/>
      <c r="S30" s="109"/>
      <c r="T30" s="109"/>
      <c r="U30" s="109"/>
      <c r="V30" s="109"/>
    </row>
    <row r="31" spans="3:26" x14ac:dyDescent="0.25">
      <c r="H31" s="109"/>
      <c r="I31" s="109"/>
      <c r="J31" s="109"/>
      <c r="L31" s="113"/>
      <c r="M31" s="113"/>
      <c r="N31" s="113"/>
      <c r="P31" s="109"/>
      <c r="Q31" s="109"/>
      <c r="R31" s="109"/>
      <c r="S31" s="109"/>
      <c r="T31" s="109"/>
      <c r="U31" s="109"/>
      <c r="V31" s="109"/>
    </row>
    <row r="32" spans="3:26" x14ac:dyDescent="0.25">
      <c r="H32" s="109"/>
      <c r="I32" s="109"/>
      <c r="J32" s="109"/>
      <c r="L32" s="113"/>
      <c r="M32" s="113"/>
      <c r="N32" s="113"/>
      <c r="P32" s="109"/>
      <c r="Q32" s="109"/>
      <c r="R32" s="109"/>
      <c r="S32" s="109"/>
      <c r="T32" s="109"/>
      <c r="U32" s="109"/>
      <c r="V32" s="109"/>
    </row>
    <row r="33" spans="8:22" x14ac:dyDescent="0.25">
      <c r="H33" s="109"/>
      <c r="I33" s="109"/>
      <c r="J33" s="109"/>
      <c r="L33" s="113"/>
      <c r="M33" s="113"/>
      <c r="N33" s="113"/>
      <c r="P33" s="109"/>
      <c r="Q33" s="109"/>
      <c r="R33" s="109"/>
      <c r="S33" s="109"/>
      <c r="T33" s="109"/>
      <c r="U33" s="109"/>
      <c r="V33" s="109"/>
    </row>
    <row r="34" spans="8:22" x14ac:dyDescent="0.25">
      <c r="H34" s="109"/>
      <c r="I34" s="109"/>
      <c r="J34" s="109"/>
      <c r="L34" s="109"/>
      <c r="M34" s="109"/>
      <c r="N34" s="109"/>
      <c r="P34" s="109"/>
      <c r="Q34" s="109"/>
      <c r="R34" s="109"/>
      <c r="S34" s="109"/>
      <c r="T34" s="109"/>
      <c r="U34" s="109"/>
      <c r="V34" s="109"/>
    </row>
    <row r="35" spans="8:22" x14ac:dyDescent="0.25">
      <c r="H35" s="109"/>
      <c r="I35" s="109"/>
      <c r="J35" s="109"/>
      <c r="L35" s="109"/>
      <c r="M35" s="109"/>
      <c r="N35" s="109"/>
      <c r="P35" s="109"/>
      <c r="Q35" s="109"/>
      <c r="R35" s="109"/>
      <c r="S35" s="109"/>
      <c r="T35" s="109"/>
      <c r="U35" s="109"/>
      <c r="V35" s="109"/>
    </row>
    <row r="36" spans="8:22" x14ac:dyDescent="0.25">
      <c r="L36" s="109"/>
      <c r="M36" s="109"/>
      <c r="N36" s="109"/>
      <c r="P36" s="109"/>
      <c r="Q36" s="109"/>
      <c r="R36" s="109"/>
      <c r="S36" s="109"/>
      <c r="T36" s="109"/>
      <c r="U36" s="109"/>
      <c r="V36" s="109"/>
    </row>
    <row r="37" spans="8:22" x14ac:dyDescent="0.25">
      <c r="L37" s="109"/>
      <c r="M37" s="109"/>
      <c r="N37" s="109"/>
      <c r="P37" s="109"/>
      <c r="Q37" s="109"/>
      <c r="R37" s="109"/>
      <c r="S37" s="109"/>
      <c r="T37" s="109"/>
      <c r="U37" s="109"/>
      <c r="V37" s="109"/>
    </row>
    <row r="38" spans="8:22" x14ac:dyDescent="0.25">
      <c r="L38" s="109"/>
      <c r="M38" s="109"/>
      <c r="N38" s="109"/>
      <c r="P38" s="109"/>
      <c r="Q38" s="109"/>
      <c r="R38" s="109"/>
      <c r="S38" s="109"/>
      <c r="T38" s="109"/>
      <c r="U38" s="109"/>
      <c r="V38" s="109"/>
    </row>
    <row r="39" spans="8:22" x14ac:dyDescent="0.25">
      <c r="L39" s="109"/>
      <c r="M39" s="109"/>
      <c r="N39" s="109"/>
      <c r="P39" s="109"/>
      <c r="Q39" s="109"/>
      <c r="R39" s="109"/>
      <c r="S39" s="109"/>
      <c r="T39" s="109"/>
      <c r="U39" s="109"/>
      <c r="V39" s="109"/>
    </row>
    <row r="40" spans="8:22" x14ac:dyDescent="0.25">
      <c r="L40" s="109"/>
      <c r="M40" s="109"/>
      <c r="N40" s="109"/>
      <c r="P40" s="109"/>
      <c r="Q40" s="109"/>
      <c r="R40" s="109"/>
      <c r="S40" s="109"/>
      <c r="T40" s="109"/>
      <c r="U40" s="109"/>
      <c r="V40" s="109"/>
    </row>
    <row r="41" spans="8:22" x14ac:dyDescent="0.25">
      <c r="P41" s="109"/>
      <c r="Q41" s="109"/>
      <c r="R41" s="109"/>
      <c r="S41" s="109"/>
      <c r="T41" s="109"/>
      <c r="U41" s="109"/>
      <c r="V41" s="109"/>
    </row>
    <row r="42" spans="8:22" x14ac:dyDescent="0.25">
      <c r="P42" s="109"/>
      <c r="Q42" s="109"/>
      <c r="R42" s="109"/>
      <c r="S42" s="109"/>
      <c r="T42" s="109"/>
      <c r="U42" s="109"/>
      <c r="V42" s="109"/>
    </row>
    <row r="43" spans="8:22" x14ac:dyDescent="0.25">
      <c r="P43" s="109"/>
      <c r="Q43" s="109"/>
      <c r="R43" s="109"/>
      <c r="S43" s="109"/>
      <c r="T43" s="109"/>
      <c r="U43" s="109"/>
      <c r="V43" s="109"/>
    </row>
  </sheetData>
  <mergeCells count="12">
    <mergeCell ref="X5:Z5"/>
    <mergeCell ref="X1:AB4"/>
    <mergeCell ref="C5:C6"/>
    <mergeCell ref="D5:F5"/>
    <mergeCell ref="H5:J5"/>
    <mergeCell ref="L5:N5"/>
    <mergeCell ref="P5:R5"/>
    <mergeCell ref="P1:R4"/>
    <mergeCell ref="L1:N4"/>
    <mergeCell ref="T1:V4"/>
    <mergeCell ref="H1:J4"/>
    <mergeCell ref="T5:V5"/>
  </mergeCells>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B1:V28"/>
  <sheetViews>
    <sheetView workbookViewId="0"/>
  </sheetViews>
  <sheetFormatPr defaultRowHeight="15" x14ac:dyDescent="0.25"/>
  <cols>
    <col min="1" max="1" width="5.5703125" customWidth="1"/>
    <col min="2" max="2" width="14.140625" customWidth="1"/>
  </cols>
  <sheetData>
    <row r="1" spans="2:22" x14ac:dyDescent="0.25">
      <c r="B1" s="75" t="s">
        <v>2</v>
      </c>
    </row>
    <row r="2" spans="2:22" x14ac:dyDescent="0.25">
      <c r="B2" t="s">
        <v>23</v>
      </c>
      <c r="C2" t="s">
        <v>24</v>
      </c>
    </row>
    <row r="3" spans="2:22" ht="15.75" customHeight="1" thickBot="1" x14ac:dyDescent="0.3"/>
    <row r="4" spans="2:22" ht="15.75" customHeight="1" thickBot="1" x14ac:dyDescent="0.3">
      <c r="B4" s="22"/>
      <c r="C4" s="146" t="s">
        <v>11</v>
      </c>
      <c r="D4" s="137"/>
      <c r="E4" s="137"/>
      <c r="F4" s="137"/>
      <c r="G4" s="137"/>
      <c r="H4" s="137"/>
      <c r="I4" s="137"/>
      <c r="J4" s="137"/>
      <c r="K4" s="137"/>
      <c r="L4" s="137"/>
      <c r="M4" s="137"/>
      <c r="N4" s="137"/>
      <c r="O4" s="137"/>
      <c r="P4" s="137"/>
      <c r="Q4" s="137"/>
      <c r="R4" s="137"/>
      <c r="S4" s="137"/>
      <c r="T4" s="137"/>
      <c r="U4" s="137"/>
      <c r="V4" s="137"/>
    </row>
    <row r="5" spans="2:22" ht="15.75" customHeight="1" thickBot="1" x14ac:dyDescent="0.3">
      <c r="C5" s="146" t="s">
        <v>15</v>
      </c>
      <c r="D5" s="137"/>
      <c r="E5" s="137"/>
      <c r="F5" s="147" t="s">
        <v>25</v>
      </c>
      <c r="G5" s="137"/>
      <c r="H5" s="137"/>
      <c r="J5" s="146" t="s">
        <v>16</v>
      </c>
      <c r="K5" s="137"/>
      <c r="L5" s="137"/>
      <c r="M5" s="147" t="s">
        <v>26</v>
      </c>
      <c r="N5" s="137"/>
      <c r="O5" s="137"/>
      <c r="Q5" s="146" t="s">
        <v>17</v>
      </c>
      <c r="R5" s="137"/>
      <c r="S5" s="137"/>
      <c r="T5" s="147" t="s">
        <v>27</v>
      </c>
      <c r="U5" s="137"/>
      <c r="V5" s="137"/>
    </row>
    <row r="6" spans="2:22" ht="15.75" customHeight="1" thickBot="1" x14ac:dyDescent="0.3">
      <c r="B6" s="9" t="s">
        <v>14</v>
      </c>
      <c r="C6" s="10" t="s">
        <v>28</v>
      </c>
      <c r="D6" s="119" t="s">
        <v>29</v>
      </c>
      <c r="E6" s="10" t="s">
        <v>30</v>
      </c>
      <c r="F6" s="120" t="s">
        <v>28</v>
      </c>
      <c r="G6" s="121" t="s">
        <v>29</v>
      </c>
      <c r="H6" s="120" t="s">
        <v>30</v>
      </c>
      <c r="I6" s="10"/>
      <c r="J6" s="10" t="s">
        <v>28</v>
      </c>
      <c r="K6" s="119" t="s">
        <v>29</v>
      </c>
      <c r="L6" s="10" t="s">
        <v>30</v>
      </c>
      <c r="M6" s="120" t="s">
        <v>28</v>
      </c>
      <c r="N6" s="121" t="s">
        <v>29</v>
      </c>
      <c r="O6" s="120" t="s">
        <v>30</v>
      </c>
      <c r="P6" s="10"/>
      <c r="Q6" s="10" t="s">
        <v>28</v>
      </c>
      <c r="R6" s="119" t="s">
        <v>29</v>
      </c>
      <c r="S6" s="10" t="s">
        <v>30</v>
      </c>
      <c r="T6" s="120" t="s">
        <v>28</v>
      </c>
      <c r="U6" s="121" t="s">
        <v>29</v>
      </c>
      <c r="V6" s="120" t="s">
        <v>30</v>
      </c>
    </row>
    <row r="7" spans="2:22" x14ac:dyDescent="0.25">
      <c r="B7" s="2" t="s">
        <v>18</v>
      </c>
      <c r="C7" s="7">
        <v>33.047572300000013</v>
      </c>
      <c r="D7" s="7">
        <v>413.59348520000009</v>
      </c>
      <c r="E7" s="7">
        <v>237.12997960000001</v>
      </c>
      <c r="F7" s="48">
        <f t="shared" ref="F7:F10" si="0">IFERROR(C7/($C7+$D7+$E7), "NaN")</f>
        <v>4.8331342667219286E-2</v>
      </c>
      <c r="G7" s="48">
        <f t="shared" ref="G7:G10" si="1">IFERROR(D7/($C7+$D7+$E7), "NaN")</f>
        <v>0.6048713132894995</v>
      </c>
      <c r="H7" s="48">
        <f t="shared" ref="H7:H10" si="2">IFERROR(E7/($C7+$D7+$E7), "NaN")</f>
        <v>0.34679734404328133</v>
      </c>
      <c r="I7" s="49"/>
      <c r="J7" s="7">
        <v>57.402371799999997</v>
      </c>
      <c r="K7" s="7">
        <v>709.26767830000006</v>
      </c>
      <c r="L7" s="7">
        <v>406.45451050000003</v>
      </c>
      <c r="M7" s="48">
        <f t="shared" ref="M7:M10" si="3">IFERROR(J7/($J7+$K7+$L7), "NaN")</f>
        <v>4.8931182355129693E-2</v>
      </c>
      <c r="N7" s="48">
        <f t="shared" ref="N7:N10" si="4">IFERROR(K7/($J7+$K7+$L7), "NaN")</f>
        <v>0.60459707529884277</v>
      </c>
      <c r="O7" s="48">
        <f t="shared" ref="O7:O10" si="5">IFERROR(L7/($J7+$K7+$L7), "NaN")</f>
        <v>0.34647174234602757</v>
      </c>
      <c r="P7" s="49"/>
      <c r="Q7" s="7">
        <v>67.619300699999997</v>
      </c>
      <c r="R7" s="7">
        <v>833.46742530000006</v>
      </c>
      <c r="S7" s="7">
        <v>476.17966319999999</v>
      </c>
      <c r="T7" s="48">
        <f t="shared" ref="T7:T10" si="6">IFERROR(Q7/($Q7+$R7+$S7), "NaN")</f>
        <v>4.9096747898768799E-2</v>
      </c>
      <c r="U7" s="48">
        <f t="shared" ref="U7:U10" si="7">IFERROR(R7/($Q7+$R7+$S7), "NaN")</f>
        <v>0.60516065144385656</v>
      </c>
      <c r="V7" s="48">
        <f t="shared" ref="V7:V10" si="8">IFERROR(S7/($Q7+$R7+$S7), "NaN")</f>
        <v>0.34574260065737467</v>
      </c>
    </row>
    <row r="8" spans="2:22" x14ac:dyDescent="0.25">
      <c r="B8" s="2" t="s">
        <v>19</v>
      </c>
      <c r="C8" s="7">
        <v>0</v>
      </c>
      <c r="D8" s="7">
        <v>48.894229799999991</v>
      </c>
      <c r="E8" s="7">
        <v>49.256407000000003</v>
      </c>
      <c r="F8" s="48">
        <f t="shared" si="0"/>
        <v>0</v>
      </c>
      <c r="G8" s="48">
        <f t="shared" si="1"/>
        <v>0.49815499312175621</v>
      </c>
      <c r="H8" s="48">
        <f t="shared" si="2"/>
        <v>0.50184500687824374</v>
      </c>
      <c r="I8" s="49"/>
      <c r="J8" s="7">
        <v>1.1552458000000001</v>
      </c>
      <c r="K8" s="7">
        <v>113.72364090000001</v>
      </c>
      <c r="L8" s="7">
        <v>104.8406377</v>
      </c>
      <c r="M8" s="48">
        <f t="shared" si="3"/>
        <v>5.2578204106107198E-3</v>
      </c>
      <c r="N8" s="48">
        <f t="shared" si="4"/>
        <v>0.51758550456793184</v>
      </c>
      <c r="O8" s="48">
        <f t="shared" si="5"/>
        <v>0.47715667502145748</v>
      </c>
      <c r="P8" s="49"/>
      <c r="Q8" s="7">
        <v>1.1552458000000001</v>
      </c>
      <c r="R8" s="7">
        <v>113.72364090000001</v>
      </c>
      <c r="S8" s="7">
        <v>104.8406377</v>
      </c>
      <c r="T8" s="48">
        <f t="shared" si="6"/>
        <v>5.2578204106107198E-3</v>
      </c>
      <c r="U8" s="48">
        <f t="shared" si="7"/>
        <v>0.51758550456793184</v>
      </c>
      <c r="V8" s="48">
        <f t="shared" si="8"/>
        <v>0.47715667502145748</v>
      </c>
    </row>
    <row r="9" spans="2:22" x14ac:dyDescent="0.25">
      <c r="B9" s="2" t="s">
        <v>20</v>
      </c>
      <c r="C9" s="7">
        <v>0</v>
      </c>
      <c r="D9" s="7">
        <v>9.951922699999999</v>
      </c>
      <c r="E9" s="7">
        <v>10.025641200000001</v>
      </c>
      <c r="F9" s="48">
        <f t="shared" si="0"/>
        <v>0</v>
      </c>
      <c r="G9" s="48">
        <f t="shared" si="1"/>
        <v>0.49815496773357831</v>
      </c>
      <c r="H9" s="48">
        <f t="shared" si="2"/>
        <v>0.50184503226642163</v>
      </c>
      <c r="I9" s="49"/>
      <c r="J9" s="7">
        <v>0</v>
      </c>
      <c r="K9" s="7">
        <v>9.9519227000000008</v>
      </c>
      <c r="L9" s="7">
        <v>10.025641200000001</v>
      </c>
      <c r="M9" s="48">
        <f t="shared" si="3"/>
        <v>0</v>
      </c>
      <c r="N9" s="48">
        <f t="shared" si="4"/>
        <v>0.49815496773357842</v>
      </c>
      <c r="O9" s="48">
        <f t="shared" si="5"/>
        <v>0.50184503226642163</v>
      </c>
      <c r="P9" s="49"/>
      <c r="Q9" s="7">
        <v>0</v>
      </c>
      <c r="R9" s="7">
        <v>10.384615</v>
      </c>
      <c r="S9" s="7">
        <v>10.461538600000001</v>
      </c>
      <c r="T9" s="48">
        <f t="shared" si="6"/>
        <v>0</v>
      </c>
      <c r="U9" s="48">
        <f t="shared" si="7"/>
        <v>0.4981549689819037</v>
      </c>
      <c r="V9" s="48">
        <f t="shared" si="8"/>
        <v>0.5018450310180963</v>
      </c>
    </row>
    <row r="10" spans="2:22" x14ac:dyDescent="0.25">
      <c r="B10" s="2" t="s">
        <v>21</v>
      </c>
      <c r="C10" s="7">
        <v>34.156401999999993</v>
      </c>
      <c r="D10" s="7">
        <v>253.98318929999999</v>
      </c>
      <c r="E10" s="7">
        <v>51.136144000000002</v>
      </c>
      <c r="F10" s="48">
        <f t="shared" si="0"/>
        <v>0.10067446164341123</v>
      </c>
      <c r="G10" s="48">
        <f t="shared" si="1"/>
        <v>0.74860404937423175</v>
      </c>
      <c r="H10" s="48">
        <f t="shared" si="2"/>
        <v>0.15072148898235693</v>
      </c>
      <c r="I10" s="49"/>
      <c r="J10" s="7">
        <v>40.446215600000002</v>
      </c>
      <c r="K10" s="7">
        <v>305.593525</v>
      </c>
      <c r="L10" s="7">
        <v>64.9305722</v>
      </c>
      <c r="M10" s="48">
        <f t="shared" si="3"/>
        <v>9.8416392474760778E-2</v>
      </c>
      <c r="N10" s="48">
        <f t="shared" si="4"/>
        <v>0.74359026791484584</v>
      </c>
      <c r="O10" s="48">
        <f t="shared" si="5"/>
        <v>0.15799333961039339</v>
      </c>
      <c r="P10" s="49"/>
      <c r="Q10" s="7">
        <v>56.937452999999998</v>
      </c>
      <c r="R10" s="7">
        <v>442.73951080000001</v>
      </c>
      <c r="S10" s="7">
        <v>102.886095</v>
      </c>
      <c r="T10" s="48">
        <f t="shared" si="6"/>
        <v>9.4492106956225508E-2</v>
      </c>
      <c r="U10" s="48">
        <f t="shared" si="7"/>
        <v>0.73476046089136715</v>
      </c>
      <c r="V10" s="48">
        <f t="shared" si="8"/>
        <v>0.17074743215240729</v>
      </c>
    </row>
    <row r="11" spans="2:22" x14ac:dyDescent="0.25">
      <c r="B11" s="2"/>
      <c r="C11" s="7"/>
      <c r="D11" s="7"/>
      <c r="E11" s="7"/>
      <c r="F11" s="48"/>
      <c r="G11" s="48"/>
      <c r="H11" s="48"/>
      <c r="I11" s="49"/>
      <c r="J11" s="7"/>
      <c r="K11" s="7"/>
      <c r="L11" s="7"/>
      <c r="M11" s="48"/>
      <c r="N11" s="48"/>
      <c r="O11" s="48"/>
      <c r="P11" s="49"/>
      <c r="Q11" s="7"/>
      <c r="R11" s="7"/>
      <c r="S11" s="7"/>
      <c r="T11" s="48"/>
      <c r="U11" s="48"/>
      <c r="V11" s="48"/>
    </row>
    <row r="12" spans="2:22" x14ac:dyDescent="0.25">
      <c r="B12" s="2"/>
      <c r="C12" s="7"/>
      <c r="D12" s="7"/>
      <c r="E12" s="7"/>
      <c r="F12" s="48"/>
      <c r="G12" s="48"/>
      <c r="H12" s="48"/>
      <c r="I12" s="49"/>
      <c r="J12" s="7"/>
      <c r="K12" s="7"/>
      <c r="L12" s="7"/>
      <c r="M12" s="48"/>
      <c r="N12" s="48"/>
      <c r="O12" s="48"/>
      <c r="P12" s="49"/>
      <c r="Q12" s="7"/>
      <c r="R12" s="7"/>
      <c r="S12" s="7"/>
      <c r="T12" s="48"/>
      <c r="U12" s="48"/>
      <c r="V12" s="48"/>
    </row>
    <row r="13" spans="2:22" x14ac:dyDescent="0.25">
      <c r="B13" s="2"/>
      <c r="C13" s="7"/>
      <c r="D13" s="7"/>
      <c r="E13" s="7"/>
      <c r="F13" s="48"/>
      <c r="G13" s="48"/>
      <c r="H13" s="48"/>
      <c r="I13" s="49"/>
      <c r="J13" s="7"/>
      <c r="K13" s="7"/>
      <c r="L13" s="7"/>
      <c r="M13" s="48"/>
      <c r="N13" s="48"/>
      <c r="O13" s="48"/>
      <c r="P13" s="49"/>
      <c r="Q13" s="7"/>
      <c r="R13" s="7"/>
      <c r="S13" s="7"/>
      <c r="T13" s="48"/>
      <c r="U13" s="48"/>
      <c r="V13" s="48"/>
    </row>
    <row r="14" spans="2:22" x14ac:dyDescent="0.25">
      <c r="B14" s="2"/>
      <c r="C14" s="7"/>
      <c r="D14" s="7"/>
      <c r="E14" s="7"/>
      <c r="F14" s="48"/>
      <c r="G14" s="48"/>
      <c r="H14" s="48"/>
      <c r="I14" s="49"/>
      <c r="J14" s="7"/>
      <c r="K14" s="7"/>
      <c r="L14" s="7"/>
      <c r="M14" s="48"/>
      <c r="N14" s="48"/>
      <c r="O14" s="48"/>
      <c r="P14" s="49"/>
      <c r="Q14" s="7"/>
      <c r="R14" s="7"/>
      <c r="S14" s="7"/>
      <c r="T14" s="48"/>
      <c r="U14" s="48"/>
      <c r="V14" s="48"/>
    </row>
    <row r="15" spans="2:22" x14ac:dyDescent="0.25">
      <c r="B15" s="11"/>
      <c r="C15" s="40"/>
      <c r="D15" s="40"/>
      <c r="E15" s="40"/>
      <c r="F15" s="48"/>
      <c r="G15" s="48"/>
      <c r="H15" s="48"/>
      <c r="I15" s="40"/>
      <c r="J15" s="40"/>
      <c r="K15" s="40"/>
      <c r="L15" s="40"/>
      <c r="M15" s="48"/>
      <c r="N15" s="48"/>
      <c r="O15" s="48"/>
      <c r="P15" s="40"/>
      <c r="Q15" s="40"/>
      <c r="R15" s="40"/>
      <c r="S15" s="40"/>
      <c r="T15" s="48"/>
      <c r="U15" s="48"/>
      <c r="V15" s="48"/>
    </row>
    <row r="16" spans="2:22" x14ac:dyDescent="0.25">
      <c r="B16" s="11"/>
      <c r="C16" s="40"/>
      <c r="D16" s="40"/>
      <c r="E16" s="40"/>
      <c r="F16" s="48"/>
      <c r="G16" s="48"/>
      <c r="H16" s="48"/>
      <c r="I16" s="40"/>
      <c r="J16" s="40"/>
      <c r="K16" s="40"/>
      <c r="L16" s="40"/>
      <c r="M16" s="48"/>
      <c r="N16" s="48"/>
      <c r="O16" s="48"/>
      <c r="P16" s="40"/>
      <c r="Q16" s="40"/>
      <c r="R16" s="40"/>
      <c r="S16" s="40"/>
      <c r="T16" s="48"/>
      <c r="U16" s="48"/>
      <c r="V16" s="48"/>
    </row>
    <row r="17" spans="2:22" x14ac:dyDescent="0.25">
      <c r="B17" s="11"/>
      <c r="C17" s="40"/>
      <c r="D17" s="40"/>
      <c r="E17" s="40"/>
      <c r="F17" s="48"/>
      <c r="G17" s="48"/>
      <c r="H17" s="48"/>
      <c r="I17" s="40"/>
      <c r="J17" s="40"/>
      <c r="K17" s="40"/>
      <c r="L17" s="40"/>
      <c r="M17" s="48"/>
      <c r="N17" s="48"/>
      <c r="O17" s="48"/>
      <c r="P17" s="40"/>
      <c r="Q17" s="40"/>
      <c r="R17" s="40"/>
      <c r="S17" s="40"/>
      <c r="T17" s="48"/>
      <c r="U17" s="48"/>
      <c r="V17" s="48"/>
    </row>
    <row r="18" spans="2:22" x14ac:dyDescent="0.25">
      <c r="B18" s="11"/>
      <c r="C18" s="40"/>
      <c r="D18" s="40"/>
      <c r="E18" s="40"/>
      <c r="F18" s="48"/>
      <c r="G18" s="48"/>
      <c r="H18" s="48"/>
      <c r="I18" s="40"/>
      <c r="J18" s="40"/>
      <c r="K18" s="40"/>
      <c r="L18" s="40"/>
      <c r="M18" s="48"/>
      <c r="N18" s="48"/>
      <c r="O18" s="48"/>
      <c r="P18" s="40"/>
      <c r="Q18" s="40"/>
      <c r="R18" s="40"/>
      <c r="S18" s="40"/>
      <c r="T18" s="48"/>
      <c r="U18" s="48"/>
      <c r="V18" s="48"/>
    </row>
    <row r="19" spans="2:22" x14ac:dyDescent="0.25">
      <c r="B19" s="11"/>
      <c r="C19" s="40"/>
      <c r="D19" s="40"/>
      <c r="E19" s="40"/>
      <c r="F19" s="48"/>
      <c r="G19" s="48"/>
      <c r="H19" s="48"/>
      <c r="I19" s="40"/>
      <c r="J19" s="40"/>
      <c r="K19" s="40"/>
      <c r="L19" s="40"/>
      <c r="M19" s="48"/>
      <c r="N19" s="48"/>
      <c r="O19" s="48"/>
      <c r="P19" s="40"/>
      <c r="Q19" s="40"/>
      <c r="R19" s="40"/>
      <c r="S19" s="40"/>
      <c r="T19" s="48"/>
      <c r="U19" s="48"/>
      <c r="V19" s="48"/>
    </row>
    <row r="20" spans="2:22" x14ac:dyDescent="0.25">
      <c r="B20" s="11"/>
      <c r="C20" s="40"/>
      <c r="D20" s="40"/>
      <c r="E20" s="40"/>
      <c r="F20" s="48"/>
      <c r="G20" s="48"/>
      <c r="H20" s="48"/>
      <c r="I20" s="40"/>
      <c r="J20" s="40"/>
      <c r="K20" s="40"/>
      <c r="L20" s="40"/>
      <c r="M20" s="48"/>
      <c r="N20" s="48"/>
      <c r="O20" s="48"/>
      <c r="P20" s="40"/>
      <c r="Q20" s="40"/>
      <c r="R20" s="40"/>
      <c r="S20" s="40"/>
      <c r="T20" s="48"/>
      <c r="U20" s="48"/>
      <c r="V20" s="48"/>
    </row>
    <row r="21" spans="2:22" x14ac:dyDescent="0.25">
      <c r="B21" s="11"/>
      <c r="C21" s="40"/>
      <c r="D21" s="40"/>
      <c r="E21" s="40"/>
      <c r="F21" s="48"/>
      <c r="G21" s="48"/>
      <c r="H21" s="48"/>
      <c r="I21" s="40"/>
      <c r="J21" s="40"/>
      <c r="K21" s="40"/>
      <c r="L21" s="40"/>
      <c r="M21" s="48"/>
      <c r="N21" s="48"/>
      <c r="O21" s="48"/>
      <c r="P21" s="40"/>
      <c r="Q21" s="40"/>
      <c r="R21" s="40"/>
      <c r="S21" s="40"/>
      <c r="T21" s="48"/>
      <c r="U21" s="48"/>
      <c r="V21" s="48"/>
    </row>
    <row r="22" spans="2:22" x14ac:dyDescent="0.25">
      <c r="B22" s="11"/>
      <c r="C22" s="40"/>
      <c r="D22" s="40"/>
      <c r="E22" s="40"/>
      <c r="F22" s="48"/>
      <c r="G22" s="48"/>
      <c r="H22" s="48"/>
      <c r="I22" s="40"/>
      <c r="J22" s="40"/>
      <c r="K22" s="40"/>
      <c r="L22" s="40"/>
      <c r="M22" s="48"/>
      <c r="N22" s="48"/>
      <c r="O22" s="48"/>
      <c r="P22" s="40"/>
      <c r="Q22" s="40"/>
      <c r="R22" s="40"/>
      <c r="S22" s="40"/>
      <c r="T22" s="48"/>
      <c r="U22" s="48"/>
      <c r="V22" s="48"/>
    </row>
    <row r="23" spans="2:22" x14ac:dyDescent="0.25">
      <c r="B23" s="11"/>
      <c r="C23" s="40"/>
      <c r="D23" s="40"/>
      <c r="E23" s="40"/>
      <c r="F23" s="48"/>
      <c r="G23" s="48"/>
      <c r="H23" s="48"/>
      <c r="I23" s="40"/>
      <c r="J23" s="40"/>
      <c r="K23" s="40"/>
      <c r="L23" s="40"/>
      <c r="M23" s="48"/>
      <c r="N23" s="48"/>
      <c r="O23" s="48"/>
      <c r="P23" s="40"/>
      <c r="Q23" s="40"/>
      <c r="R23" s="40"/>
      <c r="S23" s="40"/>
      <c r="T23" s="48"/>
      <c r="U23" s="48"/>
      <c r="V23" s="48"/>
    </row>
    <row r="24" spans="2:22" x14ac:dyDescent="0.25">
      <c r="B24" s="11"/>
      <c r="C24" s="40"/>
      <c r="D24" s="40"/>
      <c r="E24" s="40"/>
      <c r="F24" s="48"/>
      <c r="G24" s="48"/>
      <c r="H24" s="48"/>
      <c r="I24" s="40"/>
      <c r="J24" s="40"/>
      <c r="K24" s="40"/>
      <c r="L24" s="40"/>
      <c r="M24" s="48"/>
      <c r="N24" s="48"/>
      <c r="O24" s="48"/>
      <c r="P24" s="40"/>
      <c r="Q24" s="40"/>
      <c r="R24" s="40"/>
      <c r="S24" s="40"/>
      <c r="T24" s="48"/>
      <c r="U24" s="48"/>
      <c r="V24" s="48"/>
    </row>
    <row r="25" spans="2:22" x14ac:dyDescent="0.25">
      <c r="B25" s="11"/>
      <c r="C25" s="40"/>
      <c r="D25" s="40"/>
      <c r="E25" s="40"/>
      <c r="F25" s="48"/>
      <c r="G25" s="48"/>
      <c r="H25" s="48"/>
      <c r="I25" s="40"/>
      <c r="J25" s="40"/>
      <c r="K25" s="40"/>
      <c r="L25" s="40"/>
      <c r="M25" s="48"/>
      <c r="N25" s="48"/>
      <c r="O25" s="48"/>
      <c r="P25" s="40"/>
      <c r="Q25" s="40"/>
      <c r="R25" s="40"/>
      <c r="S25" s="40"/>
      <c r="T25" s="48"/>
      <c r="U25" s="48"/>
      <c r="V25" s="48"/>
    </row>
    <row r="26" spans="2:22" ht="15.75" customHeight="1" thickBot="1" x14ac:dyDescent="0.3">
      <c r="B26" s="23"/>
      <c r="C26" s="50"/>
      <c r="D26" s="50"/>
      <c r="E26" s="50"/>
      <c r="F26" s="48"/>
      <c r="G26" s="48"/>
      <c r="H26" s="48"/>
      <c r="I26" s="51"/>
      <c r="J26" s="50"/>
      <c r="K26" s="50"/>
      <c r="L26" s="50"/>
      <c r="M26" s="48"/>
      <c r="N26" s="48"/>
      <c r="O26" s="48"/>
      <c r="P26" s="51"/>
      <c r="Q26" s="50"/>
      <c r="R26" s="50"/>
      <c r="S26" s="50"/>
      <c r="T26" s="48"/>
      <c r="U26" s="48"/>
      <c r="V26" s="48"/>
    </row>
    <row r="27" spans="2:22" ht="15.75" customHeight="1" thickBot="1" x14ac:dyDescent="0.3">
      <c r="B27" s="71" t="s">
        <v>22</v>
      </c>
      <c r="C27" s="25">
        <f>SUM(C7:C26)</f>
        <v>67.203974299999999</v>
      </c>
      <c r="D27" s="25">
        <f>SUM(D7:D26)</f>
        <v>726.4228270000001</v>
      </c>
      <c r="E27" s="25">
        <f>SUM(E7:E26)</f>
        <v>347.54817180000003</v>
      </c>
      <c r="F27" s="132">
        <f t="shared" ref="F27:H27" si="9">IFERROR(C27/($C27+$D27+$E27), "NaN")</f>
        <v>5.8890157849712126E-2</v>
      </c>
      <c r="G27" s="132">
        <f t="shared" si="9"/>
        <v>0.63655692082579896</v>
      </c>
      <c r="H27" s="132">
        <f t="shared" si="9"/>
        <v>0.30455292132448886</v>
      </c>
      <c r="I27" s="27"/>
      <c r="J27" s="25">
        <f>SUM(J7:J26)</f>
        <v>99.003833200000003</v>
      </c>
      <c r="K27" s="25">
        <f>SUM(K7:K26)</f>
        <v>1138.5367669</v>
      </c>
      <c r="L27" s="25">
        <f>SUM(L7:L26)</f>
        <v>586.25136160000011</v>
      </c>
      <c r="M27" s="132">
        <f t="shared" ref="M27:O27" si="10">IFERROR(J27/($J27+$K27+$L27), "NaN")</f>
        <v>5.4284608814547122E-2</v>
      </c>
      <c r="N27" s="132">
        <f t="shared" si="10"/>
        <v>0.62426899054799134</v>
      </c>
      <c r="O27" s="132">
        <f t="shared" si="10"/>
        <v>0.32144640063746155</v>
      </c>
      <c r="P27" s="27"/>
      <c r="Q27" s="25">
        <f>SUM(Q7:Q26)</f>
        <v>125.71199949999999</v>
      </c>
      <c r="R27" s="25">
        <f>SUM(R7:R26)</f>
        <v>1400.315192</v>
      </c>
      <c r="S27" s="25">
        <f>SUM(S7:S26)</f>
        <v>694.36793449999993</v>
      </c>
      <c r="T27" s="132">
        <f t="shared" ref="T27:V27" si="11">IFERROR(Q27/($Q27+$R27+$S27), "NaN")</f>
        <v>5.661694985183461E-2</v>
      </c>
      <c r="U27" s="132">
        <f t="shared" si="11"/>
        <v>0.63066036112349133</v>
      </c>
      <c r="V27" s="132">
        <f t="shared" si="11"/>
        <v>0.31272268902467404</v>
      </c>
    </row>
    <row r="28" spans="2:22" x14ac:dyDescent="0.25">
      <c r="B28" s="3"/>
      <c r="C28" s="3"/>
      <c r="D28" s="3"/>
      <c r="E28" s="3"/>
      <c r="F28" s="3"/>
      <c r="G28" s="3"/>
      <c r="H28" s="19"/>
      <c r="I28" s="24"/>
      <c r="J28" s="3"/>
      <c r="K28" s="3"/>
      <c r="L28" s="3"/>
      <c r="M28" s="3"/>
      <c r="N28" s="3"/>
      <c r="O28" s="19"/>
      <c r="P28" s="24"/>
      <c r="Q28" s="3"/>
      <c r="R28" s="3"/>
      <c r="S28" s="3"/>
      <c r="T28" s="3"/>
      <c r="U28" s="3"/>
      <c r="V28" s="19"/>
    </row>
  </sheetData>
  <mergeCells count="7">
    <mergeCell ref="C4:V4"/>
    <mergeCell ref="C5:E5"/>
    <mergeCell ref="F5:H5"/>
    <mergeCell ref="J5:L5"/>
    <mergeCell ref="M5:O5"/>
    <mergeCell ref="Q5:S5"/>
    <mergeCell ref="T5:V5"/>
  </mergeCells>
  <pageMargins left="0.7" right="0.7" top="0.75" bottom="0.75"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sheetPr>
  <dimension ref="A1:AG30"/>
  <sheetViews>
    <sheetView workbookViewId="0"/>
  </sheetViews>
  <sheetFormatPr defaultRowHeight="15" x14ac:dyDescent="0.25"/>
  <cols>
    <col min="1" max="1" width="5.140625" customWidth="1"/>
    <col min="2" max="2" width="14.42578125" customWidth="1"/>
  </cols>
  <sheetData>
    <row r="1" spans="1:33" x14ac:dyDescent="0.25">
      <c r="B1" s="75" t="s">
        <v>2</v>
      </c>
    </row>
    <row r="2" spans="1:33" x14ac:dyDescent="0.25">
      <c r="A2" t="s">
        <v>31</v>
      </c>
      <c r="B2" t="s">
        <v>32</v>
      </c>
      <c r="C2" t="s">
        <v>33</v>
      </c>
    </row>
    <row r="4" spans="1:33" ht="15.75" customHeight="1" thickBot="1" x14ac:dyDescent="0.3">
      <c r="B4" s="2"/>
      <c r="C4" s="148" t="s">
        <v>5</v>
      </c>
      <c r="D4" s="143"/>
      <c r="E4" s="143"/>
      <c r="F4" s="143"/>
      <c r="G4" s="143"/>
      <c r="H4" s="143"/>
      <c r="I4" s="143"/>
      <c r="J4" s="1"/>
      <c r="K4" s="148" t="s">
        <v>6</v>
      </c>
      <c r="L4" s="143"/>
      <c r="M4" s="143"/>
      <c r="N4" s="143"/>
      <c r="O4" s="143"/>
      <c r="P4" s="143"/>
      <c r="Q4" s="143"/>
      <c r="S4" s="148" t="s">
        <v>5</v>
      </c>
      <c r="T4" s="143"/>
      <c r="U4" s="143"/>
      <c r="V4" s="143"/>
      <c r="W4" s="143"/>
      <c r="X4" s="143"/>
      <c r="Y4" s="143"/>
      <c r="Z4" s="1"/>
      <c r="AA4" s="148" t="s">
        <v>6</v>
      </c>
      <c r="AB4" s="143"/>
      <c r="AC4" s="143"/>
      <c r="AD4" s="143"/>
      <c r="AE4" s="143"/>
      <c r="AF4" s="143"/>
      <c r="AG4" s="143"/>
    </row>
    <row r="5" spans="1:33" ht="15.75" customHeight="1" thickBot="1" x14ac:dyDescent="0.3">
      <c r="C5" s="146" t="s">
        <v>34</v>
      </c>
      <c r="D5" s="137"/>
      <c r="E5" s="137"/>
      <c r="F5" s="137"/>
      <c r="G5" s="137"/>
      <c r="H5" s="137"/>
      <c r="I5" s="4"/>
      <c r="K5" s="146" t="s">
        <v>34</v>
      </c>
      <c r="L5" s="137"/>
      <c r="M5" s="137"/>
      <c r="N5" s="137"/>
      <c r="O5" s="137"/>
      <c r="P5" s="137"/>
      <c r="Q5" s="10"/>
      <c r="S5" s="146" t="s">
        <v>34</v>
      </c>
      <c r="T5" s="137"/>
      <c r="U5" s="137"/>
      <c r="V5" s="137"/>
      <c r="W5" s="137"/>
      <c r="X5" s="137"/>
      <c r="Y5" s="4"/>
      <c r="AA5" s="146" t="s">
        <v>34</v>
      </c>
      <c r="AB5" s="137"/>
      <c r="AC5" s="137"/>
      <c r="AD5" s="137"/>
      <c r="AE5" s="137"/>
      <c r="AF5" s="137"/>
      <c r="AG5" s="10"/>
    </row>
    <row r="6" spans="1:33" ht="20.25" customHeight="1" x14ac:dyDescent="0.25">
      <c r="B6" s="152" t="s">
        <v>14</v>
      </c>
      <c r="C6" s="142" t="s">
        <v>35</v>
      </c>
      <c r="D6" s="5" t="s">
        <v>36</v>
      </c>
      <c r="E6" s="142" t="s">
        <v>37</v>
      </c>
      <c r="F6" s="5" t="s">
        <v>38</v>
      </c>
      <c r="G6" s="142" t="s">
        <v>39</v>
      </c>
      <c r="H6" s="142" t="s">
        <v>21</v>
      </c>
      <c r="I6" s="149" t="s">
        <v>40</v>
      </c>
      <c r="J6" s="150"/>
      <c r="K6" s="142" t="s">
        <v>35</v>
      </c>
      <c r="L6" s="5" t="s">
        <v>36</v>
      </c>
      <c r="M6" s="142" t="s">
        <v>37</v>
      </c>
      <c r="N6" s="5" t="s">
        <v>38</v>
      </c>
      <c r="O6" s="142" t="s">
        <v>39</v>
      </c>
      <c r="P6" s="142" t="s">
        <v>21</v>
      </c>
      <c r="Q6" s="142" t="s">
        <v>40</v>
      </c>
      <c r="S6" s="142" t="s">
        <v>35</v>
      </c>
      <c r="T6" s="5" t="s">
        <v>36</v>
      </c>
      <c r="U6" s="142" t="s">
        <v>37</v>
      </c>
      <c r="V6" s="5" t="s">
        <v>38</v>
      </c>
      <c r="W6" s="142" t="s">
        <v>39</v>
      </c>
      <c r="X6" s="142" t="s">
        <v>21</v>
      </c>
      <c r="Y6" s="149" t="s">
        <v>40</v>
      </c>
      <c r="Z6" s="150"/>
      <c r="AA6" s="142" t="s">
        <v>35</v>
      </c>
      <c r="AB6" s="5" t="s">
        <v>36</v>
      </c>
      <c r="AC6" s="142" t="s">
        <v>37</v>
      </c>
      <c r="AD6" s="5" t="s">
        <v>38</v>
      </c>
      <c r="AE6" s="142" t="s">
        <v>39</v>
      </c>
      <c r="AF6" s="142" t="s">
        <v>21</v>
      </c>
      <c r="AG6" s="142" t="s">
        <v>40</v>
      </c>
    </row>
    <row r="7" spans="1:33" ht="15.75" customHeight="1" thickBot="1" x14ac:dyDescent="0.3">
      <c r="B7" s="143"/>
      <c r="C7" s="143"/>
      <c r="D7" s="10" t="s">
        <v>41</v>
      </c>
      <c r="E7" s="143"/>
      <c r="F7" s="10" t="s">
        <v>42</v>
      </c>
      <c r="G7" s="143"/>
      <c r="H7" s="143"/>
      <c r="I7" s="143"/>
      <c r="J7" s="151"/>
      <c r="K7" s="143"/>
      <c r="L7" s="10" t="s">
        <v>41</v>
      </c>
      <c r="M7" s="143"/>
      <c r="N7" s="10" t="s">
        <v>42</v>
      </c>
      <c r="O7" s="143"/>
      <c r="P7" s="143"/>
      <c r="Q7" s="143"/>
      <c r="S7" s="143"/>
      <c r="T7" s="10" t="s">
        <v>41</v>
      </c>
      <c r="U7" s="143"/>
      <c r="V7" s="10" t="s">
        <v>42</v>
      </c>
      <c r="W7" s="143"/>
      <c r="X7" s="143"/>
      <c r="Y7" s="143"/>
      <c r="Z7" s="151"/>
      <c r="AA7" s="143"/>
      <c r="AB7" s="10" t="s">
        <v>41</v>
      </c>
      <c r="AC7" s="143"/>
      <c r="AD7" s="10" t="s">
        <v>42</v>
      </c>
      <c r="AE7" s="143"/>
      <c r="AF7" s="143"/>
      <c r="AG7" s="143"/>
    </row>
    <row r="8" spans="1:33" x14ac:dyDescent="0.25">
      <c r="B8" s="2" t="s">
        <v>18</v>
      </c>
      <c r="C8" s="124">
        <v>447.86712049999988</v>
      </c>
      <c r="D8" s="124">
        <v>483.58986240000007</v>
      </c>
      <c r="E8" s="124">
        <v>445.80941710000002</v>
      </c>
      <c r="F8" s="124">
        <v>0</v>
      </c>
      <c r="G8" s="124">
        <v>0</v>
      </c>
      <c r="H8" s="124">
        <v>0</v>
      </c>
      <c r="I8" s="125">
        <f t="shared" ref="I8:I11" si="0">SUM(C8:H8)</f>
        <v>1377.2664</v>
      </c>
      <c r="J8" s="15"/>
      <c r="K8" s="124">
        <v>169.42281600000001</v>
      </c>
      <c r="L8" s="124">
        <v>23.2185308</v>
      </c>
      <c r="M8" s="124">
        <v>109.20026059999999</v>
      </c>
      <c r="N8" s="124">
        <v>166.5999984</v>
      </c>
      <c r="O8" s="124">
        <v>167.44</v>
      </c>
      <c r="P8" s="124">
        <v>0</v>
      </c>
      <c r="Q8" s="125">
        <f t="shared" ref="Q8:Q11" si="1">SUM(K8:P8)</f>
        <v>635.88160579999999</v>
      </c>
      <c r="S8" s="126">
        <f t="shared" ref="S8:S11" si="2">IFERROR(C8/$I8, "")</f>
        <v>0.32518554180948572</v>
      </c>
      <c r="T8" s="126">
        <f t="shared" ref="T8:T11" si="3">IFERROR(D8/$I8, "")</f>
        <v>0.35112296531738529</v>
      </c>
      <c r="U8" s="126">
        <f t="shared" ref="U8:U11" si="4">IFERROR(E8/$I8, "")</f>
        <v>0.32369149287312898</v>
      </c>
      <c r="V8" s="126">
        <f t="shared" ref="V8:V11" si="5">IFERROR(F8/$I8, "")</f>
        <v>0</v>
      </c>
      <c r="W8" s="126">
        <f t="shared" ref="W8:W11" si="6">IFERROR(G8/$I8, "")</f>
        <v>0</v>
      </c>
      <c r="X8" s="126">
        <f t="shared" ref="X8:X11" si="7">IFERROR(H8/$I8, "")</f>
        <v>0</v>
      </c>
      <c r="Y8" s="127">
        <f t="shared" ref="Y8:Y11" si="8">SUM(S8:X8)</f>
        <v>1</v>
      </c>
      <c r="Z8" s="98"/>
      <c r="AA8" s="126">
        <f t="shared" ref="AA8:AA11" si="9">IFERROR(K8/$Q8, "NaN")</f>
        <v>0.26643767401771257</v>
      </c>
      <c r="AB8" s="126">
        <f t="shared" ref="AB8:AB11" si="10">IFERROR(L8/$Q8, "NaN")</f>
        <v>3.6513921126541886E-2</v>
      </c>
      <c r="AC8" s="126">
        <f t="shared" ref="AC8:AC11" si="11">IFERROR(M8/$Q8, "NaN")</f>
        <v>0.17173049134298451</v>
      </c>
      <c r="AD8" s="126">
        <f t="shared" ref="AD8:AD11" si="12">IFERROR(N8/$Q8, "NaN")</f>
        <v>0.2619984551847529</v>
      </c>
      <c r="AE8" s="126">
        <f t="shared" ref="AE8:AE11" si="13">IFERROR(O8/$Q8, "NaN")</f>
        <v>0.26331945832800813</v>
      </c>
      <c r="AF8" s="126">
        <f t="shared" ref="AF8:AF11" si="14">IFERROR(P8/$Q8, "NaN")</f>
        <v>0</v>
      </c>
      <c r="AG8" s="127">
        <f t="shared" ref="AG8:AG11" si="15">SUM(AA8:AF8)</f>
        <v>1</v>
      </c>
    </row>
    <row r="9" spans="1:33" x14ac:dyDescent="0.25">
      <c r="B9" s="2" t="s">
        <v>19</v>
      </c>
      <c r="C9" s="124">
        <v>73.735696199999992</v>
      </c>
      <c r="D9" s="124">
        <v>113.6739874</v>
      </c>
      <c r="E9" s="124">
        <v>32.309855300000002</v>
      </c>
      <c r="F9" s="124">
        <v>0</v>
      </c>
      <c r="G9" s="124">
        <v>0</v>
      </c>
      <c r="H9" s="124">
        <v>0</v>
      </c>
      <c r="I9" s="125">
        <f t="shared" si="0"/>
        <v>219.7195389</v>
      </c>
      <c r="J9" s="15"/>
      <c r="K9" s="124">
        <v>109.9341481</v>
      </c>
      <c r="L9" s="124">
        <v>48.415387799999991</v>
      </c>
      <c r="M9" s="124">
        <v>42.359999599999988</v>
      </c>
      <c r="N9" s="124">
        <v>113.8999991</v>
      </c>
      <c r="O9" s="124">
        <v>1543.0400001</v>
      </c>
      <c r="P9" s="124">
        <v>0</v>
      </c>
      <c r="Q9" s="125">
        <f t="shared" si="1"/>
        <v>1857.6495347</v>
      </c>
      <c r="S9" s="126">
        <f t="shared" si="2"/>
        <v>0.33559007345978004</v>
      </c>
      <c r="T9" s="126">
        <f t="shared" si="3"/>
        <v>0.51735948459156356</v>
      </c>
      <c r="U9" s="126">
        <f t="shared" si="4"/>
        <v>0.14705044194865641</v>
      </c>
      <c r="V9" s="126">
        <f t="shared" si="5"/>
        <v>0</v>
      </c>
      <c r="W9" s="126">
        <f t="shared" si="6"/>
        <v>0</v>
      </c>
      <c r="X9" s="126">
        <f t="shared" si="7"/>
        <v>0</v>
      </c>
      <c r="Y9" s="127">
        <f t="shared" si="8"/>
        <v>1</v>
      </c>
      <c r="Z9" s="98"/>
      <c r="AA9" s="126">
        <f t="shared" si="9"/>
        <v>5.9179164878241555E-2</v>
      </c>
      <c r="AB9" s="126">
        <f t="shared" si="10"/>
        <v>2.6062713604274555E-2</v>
      </c>
      <c r="AC9" s="126">
        <f t="shared" si="11"/>
        <v>2.280300929143822E-2</v>
      </c>
      <c r="AD9" s="126">
        <f t="shared" si="12"/>
        <v>6.1314040658586449E-2</v>
      </c>
      <c r="AE9" s="126">
        <f t="shared" si="13"/>
        <v>0.83064107156745925</v>
      </c>
      <c r="AF9" s="126">
        <f t="shared" si="14"/>
        <v>0</v>
      </c>
      <c r="AG9" s="127">
        <f t="shared" si="15"/>
        <v>1</v>
      </c>
    </row>
    <row r="10" spans="1:33" x14ac:dyDescent="0.25">
      <c r="B10" s="2" t="s">
        <v>20</v>
      </c>
      <c r="C10" s="124">
        <v>1.7371795999999999</v>
      </c>
      <c r="D10" s="124">
        <v>1.7371795999999999</v>
      </c>
      <c r="E10" s="124">
        <v>17.371795599999999</v>
      </c>
      <c r="F10" s="124">
        <v>0</v>
      </c>
      <c r="G10" s="124">
        <v>0</v>
      </c>
      <c r="H10" s="124">
        <v>0</v>
      </c>
      <c r="I10" s="125">
        <f t="shared" si="0"/>
        <v>20.846154799999997</v>
      </c>
      <c r="J10" s="15"/>
      <c r="K10" s="124">
        <v>1.3333333999999999</v>
      </c>
      <c r="L10" s="124">
        <v>0.71428570000000002</v>
      </c>
      <c r="M10" s="124">
        <v>7.3333333999999999</v>
      </c>
      <c r="N10" s="124">
        <v>0</v>
      </c>
      <c r="O10" s="124">
        <v>363.86</v>
      </c>
      <c r="P10" s="124">
        <v>0</v>
      </c>
      <c r="Q10" s="125">
        <f t="shared" si="1"/>
        <v>373.24095249999999</v>
      </c>
      <c r="S10" s="126">
        <f t="shared" si="2"/>
        <v>8.3333334932349262E-2</v>
      </c>
      <c r="T10" s="126">
        <f t="shared" si="3"/>
        <v>8.3333334932349262E-2</v>
      </c>
      <c r="U10" s="126">
        <f t="shared" si="4"/>
        <v>0.83333333013530153</v>
      </c>
      <c r="V10" s="126">
        <f t="shared" si="5"/>
        <v>0</v>
      </c>
      <c r="W10" s="126">
        <f t="shared" si="6"/>
        <v>0</v>
      </c>
      <c r="X10" s="126">
        <f t="shared" si="7"/>
        <v>0</v>
      </c>
      <c r="Y10" s="127">
        <f t="shared" si="8"/>
        <v>1</v>
      </c>
      <c r="Z10" s="98"/>
      <c r="AA10" s="126">
        <f t="shared" si="9"/>
        <v>3.5723127139967309E-3</v>
      </c>
      <c r="AB10" s="126">
        <f t="shared" si="10"/>
        <v>1.9137388199651003E-3</v>
      </c>
      <c r="AC10" s="126">
        <f t="shared" si="11"/>
        <v>1.9647719123211702E-2</v>
      </c>
      <c r="AD10" s="126">
        <f t="shared" si="12"/>
        <v>0</v>
      </c>
      <c r="AE10" s="126">
        <f t="shared" si="13"/>
        <v>0.97486622934282652</v>
      </c>
      <c r="AF10" s="126">
        <f t="shared" si="14"/>
        <v>0</v>
      </c>
      <c r="AG10" s="127">
        <f t="shared" si="15"/>
        <v>1</v>
      </c>
    </row>
    <row r="11" spans="1:33" x14ac:dyDescent="0.25">
      <c r="B11" s="2" t="s">
        <v>21</v>
      </c>
      <c r="C11" s="124">
        <v>356.96419539999999</v>
      </c>
      <c r="D11" s="124">
        <v>60.383381000000007</v>
      </c>
      <c r="E11" s="124">
        <v>185.21549640000001</v>
      </c>
      <c r="F11" s="124">
        <v>0</v>
      </c>
      <c r="G11" s="124">
        <v>0</v>
      </c>
      <c r="H11" s="124">
        <v>0</v>
      </c>
      <c r="I11" s="125">
        <f t="shared" si="0"/>
        <v>602.56307279999999</v>
      </c>
      <c r="J11" s="15"/>
      <c r="K11" s="124">
        <v>170.6471846</v>
      </c>
      <c r="L11" s="124">
        <v>19.905862200000001</v>
      </c>
      <c r="M11" s="124">
        <v>43.849658499999997</v>
      </c>
      <c r="N11" s="124">
        <v>0</v>
      </c>
      <c r="O11" s="124">
        <v>454.02</v>
      </c>
      <c r="P11" s="124">
        <v>0</v>
      </c>
      <c r="Q11" s="125">
        <f t="shared" si="1"/>
        <v>688.42270529999996</v>
      </c>
      <c r="S11" s="126">
        <f t="shared" si="2"/>
        <v>0.59240967711687498</v>
      </c>
      <c r="T11" s="126">
        <f t="shared" si="3"/>
        <v>0.10021088866167906</v>
      </c>
      <c r="U11" s="126">
        <f t="shared" si="4"/>
        <v>0.30737943422144604</v>
      </c>
      <c r="V11" s="126">
        <f t="shared" si="5"/>
        <v>0</v>
      </c>
      <c r="W11" s="126">
        <f t="shared" si="6"/>
        <v>0</v>
      </c>
      <c r="X11" s="126">
        <f t="shared" si="7"/>
        <v>0</v>
      </c>
      <c r="Y11" s="127">
        <f t="shared" si="8"/>
        <v>1</v>
      </c>
      <c r="Z11" s="98"/>
      <c r="AA11" s="126">
        <f t="shared" si="9"/>
        <v>0.24788140089835589</v>
      </c>
      <c r="AB11" s="126">
        <f t="shared" si="10"/>
        <v>2.8915173841230948E-2</v>
      </c>
      <c r="AC11" s="126">
        <f t="shared" si="11"/>
        <v>6.369583420536841E-2</v>
      </c>
      <c r="AD11" s="126">
        <f t="shared" si="12"/>
        <v>0</v>
      </c>
      <c r="AE11" s="126">
        <f t="shared" si="13"/>
        <v>0.65950759105504475</v>
      </c>
      <c r="AF11" s="126">
        <f t="shared" si="14"/>
        <v>0</v>
      </c>
      <c r="AG11" s="127">
        <f t="shared" si="15"/>
        <v>1</v>
      </c>
    </row>
    <row r="12" spans="1:33" x14ac:dyDescent="0.25">
      <c r="B12" s="2"/>
      <c r="C12" s="3"/>
      <c r="D12" s="3"/>
      <c r="E12" s="3"/>
      <c r="F12" s="3"/>
      <c r="G12" s="3"/>
      <c r="H12" s="3"/>
      <c r="I12" s="6"/>
      <c r="J12" s="16"/>
      <c r="K12" s="7"/>
      <c r="L12" s="7"/>
      <c r="M12" s="7"/>
      <c r="N12" s="7"/>
      <c r="O12" s="7"/>
      <c r="P12" s="7"/>
      <c r="Q12" s="8"/>
      <c r="S12" s="19"/>
      <c r="T12" s="19"/>
      <c r="U12" s="19"/>
      <c r="V12" s="19"/>
      <c r="W12" s="19"/>
      <c r="X12" s="19"/>
      <c r="Y12" s="97"/>
      <c r="Z12" s="100"/>
      <c r="AA12" s="48"/>
      <c r="AB12" s="48"/>
      <c r="AC12" s="48"/>
      <c r="AD12" s="48"/>
      <c r="AE12" s="48"/>
      <c r="AF12" s="48"/>
      <c r="AG12" s="99"/>
    </row>
    <row r="13" spans="1:33" x14ac:dyDescent="0.25">
      <c r="B13" s="11"/>
      <c r="C13" s="17"/>
      <c r="D13" s="17"/>
      <c r="E13" s="17"/>
      <c r="F13" s="17"/>
      <c r="G13" s="17"/>
      <c r="H13" s="17"/>
      <c r="I13" s="6"/>
      <c r="J13" s="17"/>
      <c r="K13" s="17"/>
      <c r="L13" s="17"/>
      <c r="M13" s="17"/>
      <c r="N13" s="17"/>
      <c r="O13" s="17"/>
      <c r="P13" s="17"/>
      <c r="Q13" s="8"/>
      <c r="S13" s="19"/>
      <c r="T13" s="19"/>
      <c r="U13" s="19"/>
      <c r="V13" s="19"/>
      <c r="W13" s="19"/>
      <c r="X13" s="19"/>
      <c r="Y13" s="97"/>
      <c r="Z13" s="101"/>
      <c r="AA13" s="48"/>
      <c r="AB13" s="48"/>
      <c r="AC13" s="48"/>
      <c r="AD13" s="48"/>
      <c r="AE13" s="48"/>
      <c r="AF13" s="48"/>
      <c r="AG13" s="99"/>
    </row>
    <row r="14" spans="1:33" x14ac:dyDescent="0.25">
      <c r="B14" s="11"/>
      <c r="C14" s="17"/>
      <c r="D14" s="17"/>
      <c r="E14" s="17"/>
      <c r="F14" s="17"/>
      <c r="G14" s="17"/>
      <c r="H14" s="17"/>
      <c r="I14" s="6"/>
      <c r="J14" s="17"/>
      <c r="K14" s="17"/>
      <c r="L14" s="17"/>
      <c r="M14" s="17"/>
      <c r="N14" s="17"/>
      <c r="O14" s="17"/>
      <c r="P14" s="17"/>
      <c r="Q14" s="8"/>
      <c r="S14" s="19"/>
      <c r="T14" s="19"/>
      <c r="U14" s="19"/>
      <c r="V14" s="19"/>
      <c r="W14" s="19"/>
      <c r="X14" s="19"/>
      <c r="Y14" s="97"/>
      <c r="Z14" s="101"/>
      <c r="AA14" s="48"/>
      <c r="AB14" s="48"/>
      <c r="AC14" s="48"/>
      <c r="AD14" s="48"/>
      <c r="AE14" s="48"/>
      <c r="AF14" s="48"/>
      <c r="AG14" s="99"/>
    </row>
    <row r="15" spans="1:33" x14ac:dyDescent="0.25">
      <c r="B15" s="11"/>
      <c r="C15" s="17"/>
      <c r="D15" s="17"/>
      <c r="E15" s="17"/>
      <c r="F15" s="17"/>
      <c r="G15" s="17"/>
      <c r="H15" s="17"/>
      <c r="I15" s="6"/>
      <c r="J15" s="17"/>
      <c r="K15" s="17"/>
      <c r="L15" s="17"/>
      <c r="M15" s="17"/>
      <c r="N15" s="17"/>
      <c r="O15" s="17"/>
      <c r="P15" s="17"/>
      <c r="Q15" s="8"/>
      <c r="S15" s="19"/>
      <c r="T15" s="19"/>
      <c r="U15" s="19"/>
      <c r="V15" s="19"/>
      <c r="W15" s="19"/>
      <c r="X15" s="19"/>
      <c r="Y15" s="97"/>
      <c r="Z15" s="101"/>
      <c r="AA15" s="48"/>
      <c r="AB15" s="48"/>
      <c r="AC15" s="48"/>
      <c r="AD15" s="48"/>
      <c r="AE15" s="48"/>
      <c r="AF15" s="48"/>
      <c r="AG15" s="99"/>
    </row>
    <row r="16" spans="1:33" x14ac:dyDescent="0.25">
      <c r="B16" s="11"/>
      <c r="C16" s="17"/>
      <c r="D16" s="17"/>
      <c r="E16" s="17"/>
      <c r="F16" s="17"/>
      <c r="G16" s="17"/>
      <c r="H16" s="17"/>
      <c r="I16" s="6"/>
      <c r="J16" s="17"/>
      <c r="K16" s="17"/>
      <c r="L16" s="17"/>
      <c r="M16" s="17"/>
      <c r="N16" s="17"/>
      <c r="O16" s="17"/>
      <c r="P16" s="17"/>
      <c r="Q16" s="8"/>
      <c r="S16" s="19"/>
      <c r="T16" s="19"/>
      <c r="U16" s="19"/>
      <c r="V16" s="19"/>
      <c r="W16" s="19"/>
      <c r="X16" s="19"/>
      <c r="Y16" s="97"/>
      <c r="Z16" s="101"/>
      <c r="AA16" s="48"/>
      <c r="AB16" s="48"/>
      <c r="AC16" s="48"/>
      <c r="AD16" s="48"/>
      <c r="AE16" s="48"/>
      <c r="AF16" s="48"/>
      <c r="AG16" s="99"/>
    </row>
    <row r="17" spans="2:33" x14ac:dyDescent="0.25">
      <c r="B17" s="11"/>
      <c r="C17" s="17"/>
      <c r="D17" s="17"/>
      <c r="E17" s="17"/>
      <c r="F17" s="17"/>
      <c r="G17" s="17"/>
      <c r="H17" s="17"/>
      <c r="I17" s="6"/>
      <c r="J17" s="17"/>
      <c r="K17" s="17"/>
      <c r="L17" s="17"/>
      <c r="M17" s="17"/>
      <c r="N17" s="17"/>
      <c r="O17" s="17"/>
      <c r="P17" s="17"/>
      <c r="Q17" s="8"/>
      <c r="S17" s="19"/>
      <c r="T17" s="19"/>
      <c r="U17" s="19"/>
      <c r="V17" s="19"/>
      <c r="W17" s="19"/>
      <c r="X17" s="19"/>
      <c r="Y17" s="97"/>
      <c r="Z17" s="101"/>
      <c r="AA17" s="48"/>
      <c r="AB17" s="48"/>
      <c r="AC17" s="48"/>
      <c r="AD17" s="48"/>
      <c r="AE17" s="48"/>
      <c r="AF17" s="48"/>
      <c r="AG17" s="99"/>
    </row>
    <row r="18" spans="2:33" x14ac:dyDescent="0.25">
      <c r="B18" s="11"/>
      <c r="C18" s="17"/>
      <c r="D18" s="17"/>
      <c r="E18" s="17"/>
      <c r="F18" s="17"/>
      <c r="G18" s="17"/>
      <c r="H18" s="17"/>
      <c r="I18" s="6"/>
      <c r="J18" s="17"/>
      <c r="K18" s="17"/>
      <c r="L18" s="17"/>
      <c r="M18" s="17"/>
      <c r="N18" s="17"/>
      <c r="O18" s="17"/>
      <c r="P18" s="17"/>
      <c r="Q18" s="8"/>
      <c r="S18" s="19"/>
      <c r="T18" s="19"/>
      <c r="U18" s="19"/>
      <c r="V18" s="19"/>
      <c r="W18" s="19"/>
      <c r="X18" s="19"/>
      <c r="Y18" s="97"/>
      <c r="Z18" s="101"/>
      <c r="AA18" s="48"/>
      <c r="AB18" s="48"/>
      <c r="AC18" s="48"/>
      <c r="AD18" s="48"/>
      <c r="AE18" s="48"/>
      <c r="AF18" s="48"/>
      <c r="AG18" s="99"/>
    </row>
    <row r="19" spans="2:33" x14ac:dyDescent="0.25">
      <c r="B19" s="11"/>
      <c r="C19" s="17"/>
      <c r="D19" s="17"/>
      <c r="E19" s="17"/>
      <c r="F19" s="17"/>
      <c r="G19" s="17"/>
      <c r="H19" s="17"/>
      <c r="I19" s="6"/>
      <c r="J19" s="17"/>
      <c r="K19" s="17"/>
      <c r="L19" s="17"/>
      <c r="M19" s="17"/>
      <c r="N19" s="17"/>
      <c r="O19" s="17"/>
      <c r="P19" s="17"/>
      <c r="Q19" s="8"/>
      <c r="S19" s="19"/>
      <c r="T19" s="19"/>
      <c r="U19" s="19"/>
      <c r="V19" s="19"/>
      <c r="W19" s="19"/>
      <c r="X19" s="19"/>
      <c r="Y19" s="97"/>
      <c r="Z19" s="101"/>
      <c r="AA19" s="48"/>
      <c r="AB19" s="48"/>
      <c r="AC19" s="48"/>
      <c r="AD19" s="48"/>
      <c r="AE19" s="48"/>
      <c r="AF19" s="48"/>
      <c r="AG19" s="99"/>
    </row>
    <row r="20" spans="2:33" x14ac:dyDescent="0.25">
      <c r="B20" s="11"/>
      <c r="C20" s="17"/>
      <c r="D20" s="17"/>
      <c r="E20" s="17"/>
      <c r="F20" s="17"/>
      <c r="G20" s="17"/>
      <c r="H20" s="17"/>
      <c r="I20" s="6"/>
      <c r="J20" s="17"/>
      <c r="K20" s="17"/>
      <c r="L20" s="17"/>
      <c r="M20" s="17"/>
      <c r="N20" s="17"/>
      <c r="O20" s="17"/>
      <c r="P20" s="17"/>
      <c r="Q20" s="8"/>
      <c r="S20" s="19"/>
      <c r="T20" s="19"/>
      <c r="U20" s="19"/>
      <c r="V20" s="19"/>
      <c r="W20" s="19"/>
      <c r="X20" s="19"/>
      <c r="Y20" s="97"/>
      <c r="Z20" s="101"/>
      <c r="AA20" s="48"/>
      <c r="AB20" s="48"/>
      <c r="AC20" s="48"/>
      <c r="AD20" s="48"/>
      <c r="AE20" s="48"/>
      <c r="AF20" s="48"/>
      <c r="AG20" s="99"/>
    </row>
    <row r="21" spans="2:33" x14ac:dyDescent="0.25">
      <c r="B21" s="11"/>
      <c r="C21" s="17"/>
      <c r="D21" s="17"/>
      <c r="E21" s="17"/>
      <c r="F21" s="17"/>
      <c r="G21" s="17"/>
      <c r="H21" s="17"/>
      <c r="I21" s="6"/>
      <c r="J21" s="17"/>
      <c r="K21" s="17"/>
      <c r="L21" s="17"/>
      <c r="M21" s="17"/>
      <c r="N21" s="17"/>
      <c r="O21" s="17"/>
      <c r="P21" s="17"/>
      <c r="Q21" s="8"/>
      <c r="S21" s="19"/>
      <c r="T21" s="19"/>
      <c r="U21" s="19"/>
      <c r="V21" s="19"/>
      <c r="W21" s="19"/>
      <c r="X21" s="19"/>
      <c r="Y21" s="97"/>
      <c r="Z21" s="101"/>
      <c r="AA21" s="48"/>
      <c r="AB21" s="48"/>
      <c r="AC21" s="48"/>
      <c r="AD21" s="48"/>
      <c r="AE21" s="48"/>
      <c r="AF21" s="48"/>
      <c r="AG21" s="99"/>
    </row>
    <row r="22" spans="2:33" x14ac:dyDescent="0.25">
      <c r="B22" s="11"/>
      <c r="C22" s="17"/>
      <c r="D22" s="17"/>
      <c r="E22" s="17"/>
      <c r="F22" s="17"/>
      <c r="G22" s="17"/>
      <c r="H22" s="17"/>
      <c r="I22" s="6"/>
      <c r="J22" s="17"/>
      <c r="K22" s="17"/>
      <c r="L22" s="17"/>
      <c r="M22" s="17"/>
      <c r="N22" s="17"/>
      <c r="O22" s="17"/>
      <c r="P22" s="17"/>
      <c r="Q22" s="8"/>
      <c r="S22" s="19"/>
      <c r="T22" s="19"/>
      <c r="U22" s="19"/>
      <c r="V22" s="19"/>
      <c r="W22" s="19"/>
      <c r="X22" s="19"/>
      <c r="Y22" s="97"/>
      <c r="Z22" s="101"/>
      <c r="AA22" s="48"/>
      <c r="AB22" s="48"/>
      <c r="AC22" s="48"/>
      <c r="AD22" s="48"/>
      <c r="AE22" s="48"/>
      <c r="AF22" s="48"/>
      <c r="AG22" s="99"/>
    </row>
    <row r="23" spans="2:33" x14ac:dyDescent="0.25">
      <c r="B23" s="11"/>
      <c r="C23" s="17"/>
      <c r="D23" s="17"/>
      <c r="E23" s="17"/>
      <c r="F23" s="17"/>
      <c r="G23" s="17"/>
      <c r="H23" s="17"/>
      <c r="I23" s="6"/>
      <c r="J23" s="17"/>
      <c r="K23" s="17"/>
      <c r="L23" s="17"/>
      <c r="M23" s="17"/>
      <c r="N23" s="17"/>
      <c r="O23" s="17"/>
      <c r="P23" s="17"/>
      <c r="Q23" s="8"/>
      <c r="S23" s="19"/>
      <c r="T23" s="19"/>
      <c r="U23" s="19"/>
      <c r="V23" s="19"/>
      <c r="W23" s="19"/>
      <c r="X23" s="19"/>
      <c r="Y23" s="97"/>
      <c r="Z23" s="101"/>
      <c r="AA23" s="48"/>
      <c r="AB23" s="48"/>
      <c r="AC23" s="48"/>
      <c r="AD23" s="48"/>
      <c r="AE23" s="48"/>
      <c r="AF23" s="48"/>
      <c r="AG23" s="99"/>
    </row>
    <row r="24" spans="2:33" x14ac:dyDescent="0.25">
      <c r="B24" s="11"/>
      <c r="C24" s="17"/>
      <c r="D24" s="17"/>
      <c r="E24" s="17"/>
      <c r="F24" s="17"/>
      <c r="G24" s="17"/>
      <c r="H24" s="17"/>
      <c r="I24" s="6"/>
      <c r="J24" s="17"/>
      <c r="K24" s="17"/>
      <c r="L24" s="17"/>
      <c r="M24" s="17"/>
      <c r="N24" s="17"/>
      <c r="O24" s="17"/>
      <c r="P24" s="17"/>
      <c r="Q24" s="8"/>
      <c r="S24" s="19"/>
      <c r="T24" s="19"/>
      <c r="U24" s="19"/>
      <c r="V24" s="19"/>
      <c r="W24" s="19"/>
      <c r="X24" s="19"/>
      <c r="Y24" s="97"/>
      <c r="Z24" s="101"/>
      <c r="AA24" s="48"/>
      <c r="AB24" s="48"/>
      <c r="AC24" s="48"/>
      <c r="AD24" s="48"/>
      <c r="AE24" s="48"/>
      <c r="AF24" s="48"/>
      <c r="AG24" s="99"/>
    </row>
    <row r="25" spans="2:33" x14ac:dyDescent="0.25">
      <c r="B25" s="11"/>
      <c r="C25" s="17"/>
      <c r="D25" s="17"/>
      <c r="E25" s="17"/>
      <c r="F25" s="17"/>
      <c r="G25" s="17"/>
      <c r="H25" s="17"/>
      <c r="I25" s="6"/>
      <c r="J25" s="17"/>
      <c r="K25" s="17"/>
      <c r="L25" s="17"/>
      <c r="M25" s="17"/>
      <c r="N25" s="17"/>
      <c r="O25" s="17"/>
      <c r="P25" s="17"/>
      <c r="Q25" s="8"/>
      <c r="S25" s="19"/>
      <c r="T25" s="19"/>
      <c r="U25" s="19"/>
      <c r="V25" s="19"/>
      <c r="W25" s="19"/>
      <c r="X25" s="19"/>
      <c r="Y25" s="97"/>
      <c r="Z25" s="101"/>
      <c r="AA25" s="48"/>
      <c r="AB25" s="48"/>
      <c r="AC25" s="48"/>
      <c r="AD25" s="48"/>
      <c r="AE25" s="48"/>
      <c r="AF25" s="48"/>
      <c r="AG25" s="99"/>
    </row>
    <row r="26" spans="2:33" x14ac:dyDescent="0.25">
      <c r="B26" s="11"/>
      <c r="C26" s="17"/>
      <c r="D26" s="17"/>
      <c r="E26" s="17"/>
      <c r="F26" s="17"/>
      <c r="G26" s="17"/>
      <c r="H26" s="17"/>
      <c r="I26" s="6"/>
      <c r="J26" s="17"/>
      <c r="K26" s="17"/>
      <c r="L26" s="17"/>
      <c r="M26" s="17"/>
      <c r="N26" s="17"/>
      <c r="O26" s="17"/>
      <c r="P26" s="17"/>
      <c r="Q26" s="8"/>
      <c r="S26" s="19"/>
      <c r="T26" s="19"/>
      <c r="U26" s="19"/>
      <c r="V26" s="19"/>
      <c r="W26" s="19"/>
      <c r="X26" s="19"/>
      <c r="Y26" s="97"/>
      <c r="Z26" s="101"/>
      <c r="AA26" s="48"/>
      <c r="AB26" s="48"/>
      <c r="AC26" s="48"/>
      <c r="AD26" s="48"/>
      <c r="AE26" s="48"/>
      <c r="AF26" s="48"/>
      <c r="AG26" s="99"/>
    </row>
    <row r="27" spans="2:33" ht="15.75" customHeight="1" thickBot="1" x14ac:dyDescent="0.3">
      <c r="B27" s="12"/>
      <c r="C27" s="18"/>
      <c r="D27" s="18"/>
      <c r="E27" s="18"/>
      <c r="F27" s="18"/>
      <c r="G27" s="18"/>
      <c r="H27" s="18"/>
      <c r="I27" s="13"/>
      <c r="J27" s="17"/>
      <c r="K27" s="18"/>
      <c r="L27" s="18"/>
      <c r="M27" s="18"/>
      <c r="N27" s="18"/>
      <c r="O27" s="18"/>
      <c r="P27" s="18"/>
      <c r="Q27" s="14"/>
      <c r="S27" s="19"/>
      <c r="T27" s="19"/>
      <c r="U27" s="19"/>
      <c r="V27" s="19"/>
      <c r="W27" s="19"/>
      <c r="X27" s="19"/>
      <c r="Y27" s="102"/>
      <c r="Z27" s="101"/>
      <c r="AA27" s="48"/>
      <c r="AB27" s="48"/>
      <c r="AC27" s="48"/>
      <c r="AD27" s="48"/>
      <c r="AE27" s="48"/>
      <c r="AF27" s="48"/>
      <c r="AG27" s="103"/>
    </row>
    <row r="28" spans="2:33" ht="15.75" customHeight="1" thickBot="1" x14ac:dyDescent="0.3">
      <c r="B28" s="80" t="s">
        <v>22</v>
      </c>
      <c r="C28" s="81">
        <f t="shared" ref="C28:I28" si="16">SUM(C8:C27)</f>
        <v>880.30419169999982</v>
      </c>
      <c r="D28" s="81">
        <f t="shared" si="16"/>
        <v>659.38441040000009</v>
      </c>
      <c r="E28" s="81">
        <f t="shared" si="16"/>
        <v>680.70656439999993</v>
      </c>
      <c r="F28" s="81">
        <f t="shared" si="16"/>
        <v>0</v>
      </c>
      <c r="G28" s="81">
        <f t="shared" si="16"/>
        <v>0</v>
      </c>
      <c r="H28" s="81">
        <f t="shared" si="16"/>
        <v>0</v>
      </c>
      <c r="I28" s="81">
        <f t="shared" si="16"/>
        <v>2220.3951665</v>
      </c>
      <c r="J28" s="11"/>
      <c r="K28" s="81">
        <f t="shared" ref="K28:Q28" si="17">SUM(K8:K27)</f>
        <v>451.33748210000005</v>
      </c>
      <c r="L28" s="81">
        <f t="shared" si="17"/>
        <v>92.254066499999993</v>
      </c>
      <c r="M28" s="81">
        <f t="shared" si="17"/>
        <v>202.74325209999998</v>
      </c>
      <c r="N28" s="81">
        <f t="shared" si="17"/>
        <v>280.49999750000001</v>
      </c>
      <c r="O28" s="81">
        <f t="shared" si="17"/>
        <v>2528.3600001</v>
      </c>
      <c r="P28" s="81">
        <f t="shared" si="17"/>
        <v>0</v>
      </c>
      <c r="Q28" s="81">
        <f t="shared" si="17"/>
        <v>3555.1947983</v>
      </c>
      <c r="S28" s="26">
        <f t="shared" ref="S28:X28" si="18">IFERROR(C28/$I28, "")</f>
        <v>0.39646284813690158</v>
      </c>
      <c r="T28" s="26">
        <f t="shared" si="18"/>
        <v>0.29696714366361421</v>
      </c>
      <c r="U28" s="26">
        <f t="shared" si="18"/>
        <v>0.30657000819948416</v>
      </c>
      <c r="V28" s="26">
        <f t="shared" si="18"/>
        <v>0</v>
      </c>
      <c r="W28" s="26">
        <f t="shared" si="18"/>
        <v>0</v>
      </c>
      <c r="X28" s="26">
        <f t="shared" si="18"/>
        <v>0</v>
      </c>
      <c r="Y28" s="133">
        <f t="shared" ref="Y28" si="19">SUM(S28:X28)</f>
        <v>1</v>
      </c>
      <c r="Z28" s="101"/>
      <c r="AA28" s="26">
        <f t="shared" ref="AA28:AF28" si="20">IFERROR(K28/$Q28, "NaN")</f>
        <v>0.12695154772273454</v>
      </c>
      <c r="AB28" s="26">
        <f t="shared" si="20"/>
        <v>2.5949089074982178E-2</v>
      </c>
      <c r="AC28" s="26">
        <f t="shared" si="20"/>
        <v>5.7027325815436736E-2</v>
      </c>
      <c r="AD28" s="26">
        <f t="shared" si="20"/>
        <v>7.8898629586802854E-2</v>
      </c>
      <c r="AE28" s="26">
        <f t="shared" si="20"/>
        <v>0.71117340780004368</v>
      </c>
      <c r="AF28" s="26">
        <f t="shared" si="20"/>
        <v>0</v>
      </c>
      <c r="AG28" s="133">
        <f t="shared" ref="AG28" si="21">SUM(AA28:AF28)</f>
        <v>1</v>
      </c>
    </row>
    <row r="29" spans="2:33" x14ac:dyDescent="0.25">
      <c r="B29" s="11"/>
      <c r="C29" s="11"/>
      <c r="D29" s="11"/>
      <c r="E29" s="11"/>
      <c r="F29" s="11"/>
      <c r="G29" s="11"/>
      <c r="H29" s="11"/>
      <c r="I29" s="6"/>
      <c r="J29" s="11"/>
      <c r="K29" s="11"/>
      <c r="L29" s="11"/>
      <c r="M29" s="11"/>
      <c r="N29" s="11"/>
      <c r="O29" s="11"/>
      <c r="P29" s="11"/>
      <c r="Q29" s="8"/>
    </row>
    <row r="30" spans="2:33" x14ac:dyDescent="0.25">
      <c r="B30" s="11"/>
      <c r="C30" s="11"/>
      <c r="D30" s="11"/>
      <c r="E30" s="11"/>
      <c r="F30" s="11"/>
      <c r="G30" s="11"/>
      <c r="H30" s="11"/>
      <c r="I30" s="6"/>
      <c r="J30" s="11"/>
      <c r="K30" s="11"/>
      <c r="L30" s="11"/>
      <c r="M30" s="11"/>
      <c r="N30" s="11"/>
      <c r="O30" s="11"/>
      <c r="P30" s="11"/>
      <c r="Q30" s="8"/>
    </row>
  </sheetData>
  <mergeCells count="31">
    <mergeCell ref="S4:Y4"/>
    <mergeCell ref="AA4:AG4"/>
    <mergeCell ref="S5:X5"/>
    <mergeCell ref="AA5:AF5"/>
    <mergeCell ref="S6:S7"/>
    <mergeCell ref="U6:U7"/>
    <mergeCell ref="W6:W7"/>
    <mergeCell ref="X6:X7"/>
    <mergeCell ref="Y6:Y7"/>
    <mergeCell ref="Z6:Z7"/>
    <mergeCell ref="AA6:AA7"/>
    <mergeCell ref="AC6:AC7"/>
    <mergeCell ref="AE6:AE7"/>
    <mergeCell ref="AF6:AF7"/>
    <mergeCell ref="AG6:AG7"/>
    <mergeCell ref="B6:B7"/>
    <mergeCell ref="C6:C7"/>
    <mergeCell ref="E6:E7"/>
    <mergeCell ref="G6:G7"/>
    <mergeCell ref="H6:H7"/>
    <mergeCell ref="Q6:Q7"/>
    <mergeCell ref="C4:I4"/>
    <mergeCell ref="K4:Q4"/>
    <mergeCell ref="C5:H5"/>
    <mergeCell ref="K5:P5"/>
    <mergeCell ref="I6:I7"/>
    <mergeCell ref="J6:J7"/>
    <mergeCell ref="K6:K7"/>
    <mergeCell ref="M6:M7"/>
    <mergeCell ref="O6:O7"/>
    <mergeCell ref="P6:P7"/>
  </mergeCells>
  <pageMargins left="0.7" right="0.7" top="0.75" bottom="0.75"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B1:BE29"/>
  <sheetViews>
    <sheetView workbookViewId="0"/>
  </sheetViews>
  <sheetFormatPr defaultRowHeight="15" x14ac:dyDescent="0.25"/>
  <cols>
    <col min="1" max="1" width="2.7109375" customWidth="1"/>
    <col min="2" max="2" width="14.7109375" customWidth="1"/>
    <col min="7" max="7" width="1.85546875" customWidth="1"/>
    <col min="11" max="11" width="1.5703125" customWidth="1"/>
    <col min="15" max="15" width="1.85546875" customWidth="1"/>
    <col min="19" max="19" width="3.42578125" customWidth="1"/>
    <col min="22" max="22" width="3" customWidth="1"/>
    <col min="26" max="26" width="3" customWidth="1"/>
    <col min="30" max="30" width="3" customWidth="1"/>
    <col min="34" max="34" width="2.5703125" customWidth="1"/>
    <col min="38" max="38" width="2.5703125" customWidth="1"/>
    <col min="42" max="42" width="2.28515625" customWidth="1"/>
    <col min="46" max="46" width="2.28515625" customWidth="1"/>
    <col min="50" max="50" width="2.28515625" customWidth="1"/>
    <col min="54" max="54" width="2.28515625" customWidth="1"/>
  </cols>
  <sheetData>
    <row r="1" spans="2:57" x14ac:dyDescent="0.25">
      <c r="B1" s="75" t="s">
        <v>2</v>
      </c>
    </row>
    <row r="2" spans="2:57" x14ac:dyDescent="0.25">
      <c r="B2" t="s">
        <v>43</v>
      </c>
      <c r="C2" t="s">
        <v>44</v>
      </c>
    </row>
    <row r="3" spans="2:57" ht="15.75" customHeight="1" thickBot="1" x14ac:dyDescent="0.3">
      <c r="B3" s="34"/>
      <c r="C3" s="34"/>
      <c r="D3" s="34"/>
      <c r="E3" s="34"/>
      <c r="F3" s="34"/>
      <c r="G3" s="34"/>
      <c r="H3" s="34"/>
      <c r="I3" s="34"/>
      <c r="J3" s="34"/>
      <c r="K3" s="34"/>
      <c r="L3" s="34"/>
      <c r="M3" s="34"/>
      <c r="N3" s="34"/>
      <c r="O3" s="34"/>
      <c r="P3" s="34"/>
      <c r="Q3" s="34"/>
      <c r="R3" s="34"/>
      <c r="S3" s="34"/>
      <c r="T3" s="34"/>
      <c r="U3" s="34"/>
    </row>
    <row r="4" spans="2:57" ht="15.75" customHeight="1" thickBot="1" x14ac:dyDescent="0.3">
      <c r="C4" s="66" t="s">
        <v>45</v>
      </c>
      <c r="L4" s="153" t="s">
        <v>46</v>
      </c>
      <c r="M4" s="151"/>
      <c r="N4" s="151"/>
      <c r="P4" s="153" t="s">
        <v>46</v>
      </c>
      <c r="Q4" s="151"/>
      <c r="R4" s="151"/>
      <c r="T4" s="155" t="s">
        <v>45</v>
      </c>
      <c r="U4" s="143"/>
      <c r="AH4" s="107"/>
    </row>
    <row r="5" spans="2:57" ht="36" customHeight="1" thickBot="1" x14ac:dyDescent="0.3">
      <c r="B5" s="56"/>
      <c r="C5" s="145" t="s">
        <v>47</v>
      </c>
      <c r="D5" s="145" t="s">
        <v>48</v>
      </c>
      <c r="E5" s="143"/>
      <c r="F5" s="143"/>
      <c r="G5" s="5"/>
      <c r="H5" s="145" t="s">
        <v>49</v>
      </c>
      <c r="I5" s="143"/>
      <c r="J5" s="143"/>
      <c r="K5" s="5"/>
      <c r="L5" s="158" t="s">
        <v>50</v>
      </c>
      <c r="M5" s="143"/>
      <c r="N5" s="143"/>
      <c r="P5" s="154" t="s">
        <v>51</v>
      </c>
      <c r="Q5" s="143"/>
      <c r="R5" s="143"/>
      <c r="S5" s="5"/>
      <c r="T5" s="156" t="s">
        <v>52</v>
      </c>
      <c r="U5" s="156" t="s">
        <v>53</v>
      </c>
      <c r="V5" s="107"/>
      <c r="W5" s="160" t="s">
        <v>54</v>
      </c>
      <c r="X5" s="143"/>
      <c r="Y5" s="143"/>
      <c r="AA5" s="161" t="s">
        <v>55</v>
      </c>
      <c r="AB5" s="143"/>
      <c r="AC5" s="143"/>
      <c r="AE5" s="160" t="s">
        <v>56</v>
      </c>
      <c r="AF5" s="143"/>
      <c r="AG5" s="143"/>
      <c r="AI5" s="160" t="s">
        <v>57</v>
      </c>
      <c r="AJ5" s="143"/>
      <c r="AK5" s="143"/>
      <c r="AM5" s="161" t="s">
        <v>58</v>
      </c>
      <c r="AN5" s="143"/>
      <c r="AO5" s="143"/>
      <c r="AQ5" s="159" t="s">
        <v>59</v>
      </c>
      <c r="AR5" s="143"/>
      <c r="AS5" s="143"/>
      <c r="AU5" s="145" t="s">
        <v>60</v>
      </c>
      <c r="AV5" s="143"/>
      <c r="AW5" s="143"/>
      <c r="AY5" s="145" t="s">
        <v>61</v>
      </c>
      <c r="AZ5" s="143"/>
      <c r="BA5" s="143"/>
      <c r="BC5" s="145" t="s">
        <v>62</v>
      </c>
      <c r="BD5" s="143"/>
      <c r="BE5" s="143"/>
    </row>
    <row r="6" spans="2:57" ht="15.75" customHeight="1" thickBot="1" x14ac:dyDescent="0.3">
      <c r="B6" s="53" t="s">
        <v>14</v>
      </c>
      <c r="C6" s="143"/>
      <c r="D6" s="47" t="s">
        <v>63</v>
      </c>
      <c r="E6" s="47" t="s">
        <v>64</v>
      </c>
      <c r="F6" s="47" t="s">
        <v>65</v>
      </c>
      <c r="G6" s="47"/>
      <c r="H6" s="47" t="s">
        <v>63</v>
      </c>
      <c r="I6" s="47" t="s">
        <v>64</v>
      </c>
      <c r="J6" s="47" t="s">
        <v>65</v>
      </c>
      <c r="K6" s="47"/>
      <c r="L6" s="47" t="s">
        <v>63</v>
      </c>
      <c r="M6" s="47" t="s">
        <v>64</v>
      </c>
      <c r="N6" s="47" t="s">
        <v>65</v>
      </c>
      <c r="P6" s="47" t="s">
        <v>63</v>
      </c>
      <c r="Q6" s="47" t="s">
        <v>64</v>
      </c>
      <c r="R6" s="47" t="s">
        <v>65</v>
      </c>
      <c r="S6" s="47"/>
      <c r="T6" s="157"/>
      <c r="U6" s="157"/>
      <c r="V6" s="106"/>
      <c r="W6" s="47" t="s">
        <v>63</v>
      </c>
      <c r="X6" s="47" t="s">
        <v>64</v>
      </c>
      <c r="Y6" s="47" t="s">
        <v>65</v>
      </c>
      <c r="AA6" s="47" t="s">
        <v>63</v>
      </c>
      <c r="AB6" s="47" t="s">
        <v>64</v>
      </c>
      <c r="AC6" s="47" t="s">
        <v>65</v>
      </c>
      <c r="AE6" s="47" t="s">
        <v>63</v>
      </c>
      <c r="AF6" s="47" t="s">
        <v>64</v>
      </c>
      <c r="AG6" s="47" t="s">
        <v>65</v>
      </c>
      <c r="AI6" s="47" t="s">
        <v>63</v>
      </c>
      <c r="AJ6" s="47" t="s">
        <v>64</v>
      </c>
      <c r="AK6" s="47" t="s">
        <v>65</v>
      </c>
      <c r="AM6" s="47" t="s">
        <v>63</v>
      </c>
      <c r="AN6" s="47" t="s">
        <v>64</v>
      </c>
      <c r="AO6" s="47" t="s">
        <v>65</v>
      </c>
      <c r="AQ6" s="47" t="s">
        <v>63</v>
      </c>
      <c r="AR6" s="47" t="s">
        <v>64</v>
      </c>
      <c r="AS6" s="47" t="s">
        <v>65</v>
      </c>
      <c r="AU6" s="47" t="s">
        <v>63</v>
      </c>
      <c r="AV6" s="47" t="s">
        <v>64</v>
      </c>
      <c r="AW6" s="47" t="s">
        <v>65</v>
      </c>
      <c r="AY6" s="47" t="s">
        <v>63</v>
      </c>
      <c r="AZ6" s="47" t="s">
        <v>64</v>
      </c>
      <c r="BA6" s="47" t="s">
        <v>65</v>
      </c>
      <c r="BC6" s="47" t="s">
        <v>63</v>
      </c>
      <c r="BD6" s="47" t="s">
        <v>64</v>
      </c>
      <c r="BE6" s="47" t="s">
        <v>65</v>
      </c>
    </row>
    <row r="7" spans="2:57" x14ac:dyDescent="0.25">
      <c r="B7" s="67" t="s">
        <v>18</v>
      </c>
      <c r="C7" s="68">
        <v>2587</v>
      </c>
      <c r="D7" s="44">
        <v>469</v>
      </c>
      <c r="E7" s="44">
        <v>759</v>
      </c>
      <c r="F7" s="44">
        <v>894</v>
      </c>
      <c r="H7" s="108">
        <v>143.140244</v>
      </c>
      <c r="I7" s="108">
        <v>212.58558600000001</v>
      </c>
      <c r="J7" s="108">
        <v>247.685484</v>
      </c>
      <c r="K7" s="44"/>
      <c r="L7" s="108">
        <v>92.930379000000002</v>
      </c>
      <c r="M7" s="108">
        <v>128.360984</v>
      </c>
      <c r="N7" s="108">
        <v>146.62217200000001</v>
      </c>
      <c r="O7" s="108"/>
      <c r="P7" s="108">
        <v>248.12573399999999</v>
      </c>
      <c r="Q7" s="108">
        <v>212.69512900000001</v>
      </c>
      <c r="R7" s="108">
        <v>194.433941</v>
      </c>
      <c r="T7" s="108">
        <v>341.05611299999998</v>
      </c>
      <c r="U7" s="45">
        <f t="shared" ref="U7:U10" si="0">IFERROR(T7/J7, "")</f>
        <v>1.3769725520127776</v>
      </c>
      <c r="V7" s="44"/>
      <c r="W7" s="109">
        <v>9.2144080000000006</v>
      </c>
      <c r="X7" s="109">
        <v>17.652868999999999</v>
      </c>
      <c r="Y7" s="109">
        <v>63.651048000000003</v>
      </c>
      <c r="Z7" s="109"/>
      <c r="AA7" s="109">
        <v>102.14478699999999</v>
      </c>
      <c r="AB7" s="109">
        <v>146.01385300000001</v>
      </c>
      <c r="AC7" s="109">
        <v>210.27322000000001</v>
      </c>
      <c r="AD7" s="44"/>
      <c r="AE7" s="45">
        <f t="shared" ref="AE7:AE10" si="1">IFERROR(W7/H7, "NaN")</f>
        <v>6.43732869422802E-2</v>
      </c>
      <c r="AF7" s="45">
        <f t="shared" ref="AF7:AF10" si="2">IFERROR(X7/I7, "NaN")</f>
        <v>8.3038880161893938E-2</v>
      </c>
      <c r="AG7" s="45">
        <f t="shared" ref="AG7:AG10" si="3">IFERROR(Y7/J7, "NaN")</f>
        <v>0.25698336039749509</v>
      </c>
      <c r="AH7" s="45"/>
      <c r="AI7" s="45">
        <f t="shared" ref="AI7:AI10" si="4">IFERROR(L7/H7, "NaN")</f>
        <v>0.64922607649041042</v>
      </c>
      <c r="AJ7" s="45">
        <f t="shared" ref="AJ7:AJ10" si="5">IFERROR(M7/I7, "NaN")</f>
        <v>0.60380850092065974</v>
      </c>
      <c r="AK7" s="45">
        <f t="shared" ref="AK7:AK10" si="6">IFERROR(N7/J7, "NaN")</f>
        <v>0.59196917652227055</v>
      </c>
      <c r="AL7" s="45"/>
      <c r="AM7" s="45">
        <f t="shared" ref="AM7:AM10" si="7">IFERROR(AA7/H7, "NaN")</f>
        <v>0.71359936343269048</v>
      </c>
      <c r="AN7" s="45">
        <f t="shared" ref="AN7:AN10" si="8">IFERROR(AB7/I7, "NaN")</f>
        <v>0.68684738108255372</v>
      </c>
      <c r="AO7" s="45">
        <f t="shared" ref="AO7:AO10" si="9">IFERROR(AC7/J7, "NaN")</f>
        <v>0.84895253691976558</v>
      </c>
      <c r="AQ7" s="108">
        <f t="shared" ref="AQ7:AQ10" si="10">IF(P7+AA7&gt; 0, P7+AA7, "NaN")</f>
        <v>350.27052099999997</v>
      </c>
      <c r="AR7" s="108">
        <f t="shared" ref="AR7:AR10" si="11">IF(Q7+AB7&gt;0, Q7+AB7, "NaN")</f>
        <v>358.70898199999999</v>
      </c>
      <c r="AS7" s="108">
        <f t="shared" ref="AS7:AS10" si="12">IF(R7+AC7&gt;0, R7+AC7, "NaN")</f>
        <v>404.70716100000004</v>
      </c>
      <c r="AU7" s="44">
        <v>44504.379825299999</v>
      </c>
      <c r="AV7" s="44">
        <v>62021.169708300004</v>
      </c>
      <c r="AW7" s="44">
        <v>84897.627648399997</v>
      </c>
      <c r="AY7" s="44">
        <v>1994.1</v>
      </c>
      <c r="AZ7" s="44">
        <v>3208.2</v>
      </c>
      <c r="BA7" s="44">
        <v>3733.2</v>
      </c>
      <c r="BC7" s="44">
        <f t="shared" ref="BC7:BC10" si="13">IF(AU7+AY7&gt;0, AU7+AY7, "NaN")</f>
        <v>46498.479825299997</v>
      </c>
      <c r="BD7" s="44">
        <f t="shared" ref="BD7:BD10" si="14">IF(AV7+AZ7&gt;0, AV7+AZ7, "NaN")</f>
        <v>65229.369708300001</v>
      </c>
      <c r="BE7" s="44">
        <f t="shared" ref="BE7:BE10" si="15">IF(AW7+BA7, AW7+BA7, "NaN")</f>
        <v>88630.827648399994</v>
      </c>
    </row>
    <row r="8" spans="2:57" x14ac:dyDescent="0.25">
      <c r="B8" s="67" t="s">
        <v>19</v>
      </c>
      <c r="C8" s="68">
        <v>297</v>
      </c>
      <c r="D8" s="44">
        <v>166</v>
      </c>
      <c r="E8" s="44">
        <v>290</v>
      </c>
      <c r="F8" s="44">
        <v>290</v>
      </c>
      <c r="H8" s="108">
        <v>34.691516</v>
      </c>
      <c r="I8" s="108">
        <v>54.070115999999999</v>
      </c>
      <c r="J8" s="108">
        <v>54.070115999999999</v>
      </c>
      <c r="K8" s="44"/>
      <c r="L8" s="108">
        <v>17.940940999999999</v>
      </c>
      <c r="M8" s="108">
        <v>28.496341000000001</v>
      </c>
      <c r="N8" s="108">
        <v>28.496341000000001</v>
      </c>
      <c r="O8" s="108"/>
      <c r="P8" s="108">
        <v>11.011443999999999</v>
      </c>
      <c r="Q8" s="108">
        <v>0.456044</v>
      </c>
      <c r="R8" s="108">
        <v>0.456044</v>
      </c>
      <c r="T8" s="108">
        <v>28.952385</v>
      </c>
      <c r="U8" s="45">
        <f t="shared" si="0"/>
        <v>0.53546001269906651</v>
      </c>
      <c r="V8" s="44"/>
      <c r="W8" s="109">
        <v>3.5709040000000001</v>
      </c>
      <c r="X8" s="109">
        <v>17.147824</v>
      </c>
      <c r="Y8" s="109">
        <v>25.006468999999999</v>
      </c>
      <c r="Z8" s="109"/>
      <c r="AA8" s="109">
        <v>21.511845000000001</v>
      </c>
      <c r="AB8" s="109">
        <v>45.644165000000001</v>
      </c>
      <c r="AC8" s="109">
        <v>53.502809999999997</v>
      </c>
      <c r="AD8" s="44"/>
      <c r="AE8" s="45">
        <f t="shared" si="1"/>
        <v>0.10293306294253615</v>
      </c>
      <c r="AF8" s="45">
        <f t="shared" si="2"/>
        <v>0.31714050696691681</v>
      </c>
      <c r="AG8" s="45">
        <f t="shared" si="3"/>
        <v>0.46248225174882185</v>
      </c>
      <c r="AH8" s="45"/>
      <c r="AI8" s="45">
        <f t="shared" si="4"/>
        <v>0.51715644251464821</v>
      </c>
      <c r="AJ8" s="45">
        <f t="shared" si="5"/>
        <v>0.52702570491988587</v>
      </c>
      <c r="AK8" s="45">
        <f t="shared" si="6"/>
        <v>0.52702570491988587</v>
      </c>
      <c r="AL8" s="45"/>
      <c r="AM8" s="45">
        <f t="shared" si="7"/>
        <v>0.62008950545718444</v>
      </c>
      <c r="AN8" s="45">
        <f t="shared" si="8"/>
        <v>0.84416621188680274</v>
      </c>
      <c r="AO8" s="45">
        <f t="shared" si="9"/>
        <v>0.98950795666870772</v>
      </c>
      <c r="AQ8" s="108">
        <f t="shared" si="10"/>
        <v>32.523288999999998</v>
      </c>
      <c r="AR8" s="108">
        <f t="shared" si="11"/>
        <v>46.100209</v>
      </c>
      <c r="AS8" s="108">
        <f t="shared" si="12"/>
        <v>53.958853999999995</v>
      </c>
      <c r="AU8" s="44">
        <v>8321.8925128999999</v>
      </c>
      <c r="AV8" s="44">
        <v>16815.671410200001</v>
      </c>
      <c r="AW8" s="44">
        <v>20244.523703300001</v>
      </c>
      <c r="AY8" s="44">
        <v>3059</v>
      </c>
      <c r="AZ8" s="44">
        <v>3853.7</v>
      </c>
      <c r="BA8" s="44">
        <v>3853.7</v>
      </c>
      <c r="BC8" s="44">
        <f t="shared" si="13"/>
        <v>11380.8925129</v>
      </c>
      <c r="BD8" s="44">
        <f t="shared" si="14"/>
        <v>20669.371410200001</v>
      </c>
      <c r="BE8" s="44">
        <f t="shared" si="15"/>
        <v>24098.223703300002</v>
      </c>
    </row>
    <row r="9" spans="2:57" x14ac:dyDescent="0.25">
      <c r="B9" s="67" t="s">
        <v>20</v>
      </c>
      <c r="C9" s="68">
        <v>50</v>
      </c>
      <c r="D9" s="44">
        <v>9</v>
      </c>
      <c r="E9" s="44">
        <v>10</v>
      </c>
      <c r="F9" s="44">
        <v>12</v>
      </c>
      <c r="H9" s="108">
        <v>5.4067350000000003</v>
      </c>
      <c r="I9" s="108">
        <v>5.5549390000000001</v>
      </c>
      <c r="J9" s="108">
        <v>5.8212869999999999</v>
      </c>
      <c r="K9" s="44"/>
      <c r="L9" s="108">
        <v>1.214021</v>
      </c>
      <c r="M9" s="108">
        <v>1.2813030000000001</v>
      </c>
      <c r="N9" s="108">
        <v>1.420658</v>
      </c>
      <c r="O9" s="108"/>
      <c r="P9" s="108">
        <v>3.765358</v>
      </c>
      <c r="Q9" s="108">
        <v>3.6980759999999999</v>
      </c>
      <c r="R9" s="108">
        <v>3.5587209999999998</v>
      </c>
      <c r="T9" s="108">
        <v>4.9793789999999998</v>
      </c>
      <c r="U9" s="45">
        <f t="shared" si="0"/>
        <v>0.85537424971488263</v>
      </c>
      <c r="V9" s="44"/>
      <c r="W9" s="109">
        <v>0.71454799999999996</v>
      </c>
      <c r="X9" s="109">
        <v>4.1118889999999997</v>
      </c>
      <c r="Y9" s="109">
        <v>4.3056859999999997</v>
      </c>
      <c r="Z9" s="109"/>
      <c r="AA9" s="109">
        <v>1.928569</v>
      </c>
      <c r="AB9" s="109">
        <v>5.393192</v>
      </c>
      <c r="AC9" s="109">
        <v>5.7263440000000001</v>
      </c>
      <c r="AD9" s="44"/>
      <c r="AE9" s="45">
        <f t="shared" si="1"/>
        <v>0.13215887222140532</v>
      </c>
      <c r="AF9" s="45">
        <f t="shared" si="2"/>
        <v>0.74022216985641065</v>
      </c>
      <c r="AG9" s="45">
        <f t="shared" si="3"/>
        <v>0.73964503038589224</v>
      </c>
      <c r="AH9" s="45"/>
      <c r="AI9" s="45">
        <f t="shared" si="4"/>
        <v>0.22453865410455662</v>
      </c>
      <c r="AJ9" s="45">
        <f t="shared" si="5"/>
        <v>0.23066013866218874</v>
      </c>
      <c r="AK9" s="45">
        <f t="shared" si="6"/>
        <v>0.24404534598620545</v>
      </c>
      <c r="AL9" s="45"/>
      <c r="AM9" s="45">
        <f t="shared" si="7"/>
        <v>0.35669752632596197</v>
      </c>
      <c r="AN9" s="45">
        <f t="shared" si="8"/>
        <v>0.97088230851859936</v>
      </c>
      <c r="AO9" s="45">
        <f t="shared" si="9"/>
        <v>0.98369037637209777</v>
      </c>
      <c r="AQ9" s="108">
        <f t="shared" si="10"/>
        <v>5.6939270000000004</v>
      </c>
      <c r="AR9" s="108">
        <f t="shared" si="11"/>
        <v>9.0912679999999995</v>
      </c>
      <c r="AS9" s="108">
        <f t="shared" si="12"/>
        <v>9.2850649999999995</v>
      </c>
      <c r="AU9" s="44">
        <v>377.01892650000002</v>
      </c>
      <c r="AV9" s="44">
        <v>1030.1955891</v>
      </c>
      <c r="AW9" s="44">
        <v>1202.5699081</v>
      </c>
      <c r="AY9" s="44">
        <v>830.9</v>
      </c>
      <c r="AZ9" s="44">
        <v>830.9</v>
      </c>
      <c r="BA9" s="44">
        <v>833.30000000000007</v>
      </c>
      <c r="BC9" s="44">
        <f t="shared" si="13"/>
        <v>1207.9189265</v>
      </c>
      <c r="BD9" s="44">
        <f t="shared" si="14"/>
        <v>1861.0955890999999</v>
      </c>
      <c r="BE9" s="44">
        <f t="shared" si="15"/>
        <v>2035.8699081</v>
      </c>
    </row>
    <row r="10" spans="2:57" x14ac:dyDescent="0.25">
      <c r="B10" s="67" t="s">
        <v>21</v>
      </c>
      <c r="C10" s="68">
        <v>1337</v>
      </c>
      <c r="D10" s="44">
        <v>134</v>
      </c>
      <c r="E10" s="44">
        <v>210</v>
      </c>
      <c r="F10" s="44">
        <v>349</v>
      </c>
      <c r="H10" s="108">
        <v>51.461278</v>
      </c>
      <c r="I10" s="108">
        <v>80.298174000000003</v>
      </c>
      <c r="J10" s="108">
        <v>121.33653</v>
      </c>
      <c r="K10" s="44"/>
      <c r="L10" s="108">
        <v>34.499383999999999</v>
      </c>
      <c r="M10" s="108">
        <v>50.910927000000001</v>
      </c>
      <c r="N10" s="108">
        <v>70.035544999999999</v>
      </c>
      <c r="O10" s="108"/>
      <c r="P10" s="108">
        <v>93.801276999999999</v>
      </c>
      <c r="Q10" s="108">
        <v>77.389734000000004</v>
      </c>
      <c r="R10" s="108">
        <v>58.265115999999999</v>
      </c>
      <c r="T10" s="108">
        <v>128.30066099999999</v>
      </c>
      <c r="U10" s="45">
        <f t="shared" si="0"/>
        <v>1.0573951719239045</v>
      </c>
      <c r="V10" s="44"/>
      <c r="W10" s="109">
        <v>2.6407400000000001</v>
      </c>
      <c r="X10" s="109">
        <v>6.4273170000000004</v>
      </c>
      <c r="Y10" s="109">
        <v>27.592855</v>
      </c>
      <c r="Z10" s="109"/>
      <c r="AA10" s="109">
        <v>37.140124</v>
      </c>
      <c r="AB10" s="109">
        <v>57.338244000000003</v>
      </c>
      <c r="AC10" s="109">
        <v>97.628399999999999</v>
      </c>
      <c r="AD10" s="44"/>
      <c r="AE10" s="45">
        <f t="shared" si="1"/>
        <v>5.1315087821954208E-2</v>
      </c>
      <c r="AF10" s="45">
        <f t="shared" si="2"/>
        <v>8.0043127755308613E-2</v>
      </c>
      <c r="AG10" s="45">
        <f t="shared" si="3"/>
        <v>0.22740764879298922</v>
      </c>
      <c r="AH10" s="45"/>
      <c r="AI10" s="45">
        <f t="shared" si="4"/>
        <v>0.67039501039985827</v>
      </c>
      <c r="AJ10" s="45">
        <f t="shared" si="5"/>
        <v>0.63402347106921753</v>
      </c>
      <c r="AK10" s="45">
        <f t="shared" si="6"/>
        <v>0.57720082319809207</v>
      </c>
      <c r="AL10" s="45"/>
      <c r="AM10" s="45">
        <f t="shared" si="7"/>
        <v>0.72171009822181253</v>
      </c>
      <c r="AN10" s="45">
        <f t="shared" si="8"/>
        <v>0.71406659882452617</v>
      </c>
      <c r="AO10" s="45">
        <f t="shared" si="9"/>
        <v>0.80460847199108132</v>
      </c>
      <c r="AQ10" s="108">
        <f t="shared" si="10"/>
        <v>130.94140099999998</v>
      </c>
      <c r="AR10" s="108">
        <f t="shared" si="11"/>
        <v>134.72797800000001</v>
      </c>
      <c r="AS10" s="108">
        <f t="shared" si="12"/>
        <v>155.89351600000001</v>
      </c>
      <c r="AU10" s="44">
        <v>16688.607497500001</v>
      </c>
      <c r="AV10" s="44">
        <v>24653.525724300001</v>
      </c>
      <c r="AW10" s="44">
        <v>41256.642472</v>
      </c>
      <c r="AY10" s="44">
        <v>836.19999999999993</v>
      </c>
      <c r="AZ10" s="44">
        <v>1957.6</v>
      </c>
      <c r="BA10" s="44">
        <v>2467.8000000000002</v>
      </c>
      <c r="BC10" s="44">
        <f t="shared" si="13"/>
        <v>17524.807497500002</v>
      </c>
      <c r="BD10" s="44">
        <f t="shared" si="14"/>
        <v>26611.1257243</v>
      </c>
      <c r="BE10" s="44">
        <f t="shared" si="15"/>
        <v>43724.442472000002</v>
      </c>
    </row>
    <row r="11" spans="2:57" x14ac:dyDescent="0.25">
      <c r="B11" s="67"/>
      <c r="C11" s="68"/>
      <c r="D11" s="44"/>
      <c r="E11" s="44"/>
      <c r="F11" s="44"/>
      <c r="H11" s="108"/>
      <c r="I11" s="108"/>
      <c r="J11" s="108"/>
      <c r="K11" s="44"/>
      <c r="L11" s="108"/>
      <c r="M11" s="108"/>
      <c r="N11" s="108"/>
      <c r="O11" s="108"/>
      <c r="P11" s="108"/>
      <c r="Q11" s="108"/>
      <c r="R11" s="108"/>
      <c r="T11" s="108"/>
      <c r="U11" s="45"/>
      <c r="V11" s="44"/>
      <c r="W11" s="109"/>
      <c r="X11" s="109"/>
      <c r="Y11" s="109"/>
      <c r="Z11" s="109"/>
      <c r="AA11" s="109"/>
      <c r="AB11" s="109"/>
      <c r="AC11" s="109"/>
      <c r="AD11" s="44"/>
      <c r="AE11" s="45"/>
      <c r="AF11" s="45"/>
      <c r="AG11" s="45"/>
      <c r="AH11" s="45"/>
      <c r="AI11" s="45"/>
      <c r="AJ11" s="45"/>
      <c r="AK11" s="45"/>
      <c r="AL11" s="45"/>
      <c r="AM11" s="45"/>
      <c r="AN11" s="45"/>
      <c r="AO11" s="45"/>
      <c r="AQ11" s="108"/>
      <c r="AR11" s="108"/>
      <c r="AS11" s="108"/>
      <c r="AU11" s="44"/>
      <c r="AV11" s="44"/>
      <c r="AW11" s="44"/>
      <c r="AY11" s="44"/>
      <c r="AZ11" s="44"/>
      <c r="BA11" s="44"/>
      <c r="BC11" s="44"/>
      <c r="BD11" s="44"/>
      <c r="BE11" s="44"/>
    </row>
    <row r="12" spans="2:57" x14ac:dyDescent="0.25">
      <c r="B12" s="67"/>
      <c r="C12" s="68"/>
      <c r="D12" s="44"/>
      <c r="E12" s="44"/>
      <c r="F12" s="44"/>
      <c r="H12" s="108"/>
      <c r="I12" s="108"/>
      <c r="J12" s="108"/>
      <c r="K12" s="44"/>
      <c r="L12" s="108"/>
      <c r="M12" s="108"/>
      <c r="N12" s="108"/>
      <c r="O12" s="108"/>
      <c r="P12" s="108"/>
      <c r="Q12" s="108"/>
      <c r="R12" s="108"/>
      <c r="T12" s="108"/>
      <c r="U12" s="45"/>
      <c r="V12" s="44"/>
      <c r="W12" s="109"/>
      <c r="X12" s="109"/>
      <c r="Y12" s="109"/>
      <c r="Z12" s="109"/>
      <c r="AA12" s="109"/>
      <c r="AB12" s="109"/>
      <c r="AC12" s="109"/>
      <c r="AD12" s="44"/>
      <c r="AE12" s="45"/>
      <c r="AF12" s="45"/>
      <c r="AG12" s="45"/>
      <c r="AH12" s="45"/>
      <c r="AI12" s="45"/>
      <c r="AJ12" s="45"/>
      <c r="AK12" s="45"/>
      <c r="AL12" s="45"/>
      <c r="AM12" s="45"/>
      <c r="AN12" s="45"/>
      <c r="AO12" s="45"/>
      <c r="AQ12" s="108"/>
      <c r="AR12" s="108"/>
      <c r="AS12" s="108"/>
      <c r="AU12" s="44"/>
      <c r="AV12" s="44"/>
      <c r="AW12" s="44"/>
      <c r="AY12" s="44"/>
      <c r="AZ12" s="44"/>
      <c r="BA12" s="44"/>
      <c r="BC12" s="44"/>
      <c r="BD12" s="44"/>
      <c r="BE12" s="44"/>
    </row>
    <row r="13" spans="2:57" x14ac:dyDescent="0.25">
      <c r="B13" s="67"/>
      <c r="C13" s="68"/>
      <c r="D13" s="44"/>
      <c r="E13" s="44"/>
      <c r="F13" s="44"/>
      <c r="H13" s="108"/>
      <c r="I13" s="108"/>
      <c r="J13" s="108"/>
      <c r="K13" s="44"/>
      <c r="L13" s="108"/>
      <c r="M13" s="108"/>
      <c r="N13" s="108"/>
      <c r="O13" s="108"/>
      <c r="P13" s="108"/>
      <c r="Q13" s="108"/>
      <c r="R13" s="108"/>
      <c r="T13" s="108"/>
      <c r="U13" s="45"/>
      <c r="V13" s="44"/>
      <c r="W13" s="109"/>
      <c r="X13" s="109"/>
      <c r="Y13" s="109"/>
      <c r="Z13" s="109"/>
      <c r="AA13" s="109"/>
      <c r="AB13" s="109"/>
      <c r="AC13" s="109"/>
      <c r="AD13" s="44"/>
      <c r="AE13" s="45"/>
      <c r="AF13" s="45"/>
      <c r="AG13" s="45"/>
      <c r="AH13" s="45"/>
      <c r="AI13" s="45"/>
      <c r="AJ13" s="45"/>
      <c r="AK13" s="45"/>
      <c r="AL13" s="45"/>
      <c r="AM13" s="45"/>
      <c r="AN13" s="45"/>
      <c r="AO13" s="45"/>
      <c r="AQ13" s="108"/>
      <c r="AR13" s="108"/>
      <c r="AS13" s="108"/>
      <c r="AU13" s="44"/>
      <c r="AV13" s="44"/>
      <c r="AW13" s="44"/>
      <c r="AY13" s="44"/>
      <c r="AZ13" s="44"/>
      <c r="BA13" s="44"/>
      <c r="BC13" s="44"/>
      <c r="BD13" s="44"/>
      <c r="BE13" s="44"/>
    </row>
    <row r="14" spans="2:57" x14ac:dyDescent="0.25">
      <c r="B14" s="67"/>
      <c r="C14" s="68"/>
      <c r="D14" s="44"/>
      <c r="E14" s="44"/>
      <c r="F14" s="44"/>
      <c r="H14" s="108"/>
      <c r="I14" s="108"/>
      <c r="J14" s="108"/>
      <c r="K14" s="44"/>
      <c r="L14" s="108"/>
      <c r="M14" s="108"/>
      <c r="N14" s="108"/>
      <c r="O14" s="108"/>
      <c r="P14" s="108"/>
      <c r="Q14" s="108"/>
      <c r="R14" s="108"/>
      <c r="T14" s="108"/>
      <c r="U14" s="45"/>
      <c r="V14" s="44"/>
      <c r="W14" s="109"/>
      <c r="X14" s="109"/>
      <c r="Y14" s="109"/>
      <c r="Z14" s="109"/>
      <c r="AA14" s="109"/>
      <c r="AB14" s="109"/>
      <c r="AC14" s="109"/>
      <c r="AD14" s="44"/>
      <c r="AE14" s="45"/>
      <c r="AF14" s="45"/>
      <c r="AG14" s="45"/>
      <c r="AH14" s="45"/>
      <c r="AI14" s="45"/>
      <c r="AJ14" s="45"/>
      <c r="AK14" s="45"/>
      <c r="AL14" s="45"/>
      <c r="AM14" s="45"/>
      <c r="AN14" s="45"/>
      <c r="AO14" s="45"/>
      <c r="AQ14" s="108"/>
      <c r="AR14" s="108"/>
      <c r="AS14" s="108"/>
      <c r="AU14" s="44"/>
      <c r="AV14" s="44"/>
      <c r="AW14" s="44"/>
      <c r="AY14" s="44"/>
      <c r="AZ14" s="44"/>
      <c r="BA14" s="44"/>
      <c r="BC14" s="44"/>
      <c r="BD14" s="44"/>
      <c r="BE14" s="44"/>
    </row>
    <row r="15" spans="2:57" x14ac:dyDescent="0.25">
      <c r="C15" s="44"/>
      <c r="D15" s="44"/>
      <c r="E15" s="44"/>
      <c r="F15" s="44"/>
      <c r="H15" s="108"/>
      <c r="I15" s="108"/>
      <c r="J15" s="108"/>
      <c r="K15" s="44"/>
      <c r="L15" s="108"/>
      <c r="M15" s="108"/>
      <c r="N15" s="108"/>
      <c r="O15" s="108"/>
      <c r="P15" s="108"/>
      <c r="Q15" s="108"/>
      <c r="R15" s="108"/>
      <c r="T15" s="108"/>
      <c r="U15" s="45"/>
      <c r="V15" s="44"/>
      <c r="W15" s="109"/>
      <c r="X15" s="109"/>
      <c r="Y15" s="109"/>
      <c r="Z15" s="109"/>
      <c r="AA15" s="109"/>
      <c r="AB15" s="109"/>
      <c r="AC15" s="109"/>
      <c r="AD15" s="44"/>
      <c r="AE15" s="45"/>
      <c r="AF15" s="45"/>
      <c r="AG15" s="45"/>
      <c r="AH15" s="45"/>
      <c r="AI15" s="45"/>
      <c r="AJ15" s="45"/>
      <c r="AK15" s="45"/>
      <c r="AL15" s="45"/>
      <c r="AM15" s="45"/>
      <c r="AN15" s="45"/>
      <c r="AO15" s="45"/>
      <c r="AQ15" s="108"/>
      <c r="AR15" s="108"/>
      <c r="AS15" s="108"/>
      <c r="AU15" s="44"/>
      <c r="AV15" s="44"/>
      <c r="AW15" s="44"/>
      <c r="AY15" s="44"/>
      <c r="AZ15" s="44"/>
      <c r="BA15" s="44"/>
      <c r="BC15" s="44"/>
      <c r="BD15" s="44"/>
      <c r="BE15" s="44"/>
    </row>
    <row r="16" spans="2:57" x14ac:dyDescent="0.25">
      <c r="C16" s="44"/>
      <c r="D16" s="44"/>
      <c r="E16" s="44"/>
      <c r="F16" s="44"/>
      <c r="H16" s="108"/>
      <c r="I16" s="108"/>
      <c r="J16" s="108"/>
      <c r="K16" s="44"/>
      <c r="L16" s="108"/>
      <c r="M16" s="108"/>
      <c r="N16" s="108"/>
      <c r="O16" s="108"/>
      <c r="P16" s="108"/>
      <c r="Q16" s="108"/>
      <c r="R16" s="108"/>
      <c r="T16" s="108"/>
      <c r="U16" s="45"/>
      <c r="V16" s="44"/>
      <c r="W16" s="109"/>
      <c r="X16" s="109"/>
      <c r="Y16" s="109"/>
      <c r="Z16" s="109"/>
      <c r="AA16" s="109"/>
      <c r="AB16" s="109"/>
      <c r="AC16" s="109"/>
      <c r="AD16" s="44"/>
      <c r="AE16" s="45"/>
      <c r="AF16" s="45"/>
      <c r="AG16" s="45"/>
      <c r="AH16" s="45"/>
      <c r="AI16" s="45"/>
      <c r="AJ16" s="45"/>
      <c r="AK16" s="45"/>
      <c r="AL16" s="45"/>
      <c r="AM16" s="45"/>
      <c r="AN16" s="45"/>
      <c r="AO16" s="45"/>
      <c r="AQ16" s="108"/>
      <c r="AR16" s="108"/>
      <c r="AS16" s="108"/>
      <c r="AU16" s="44"/>
      <c r="AV16" s="44"/>
      <c r="AW16" s="44"/>
      <c r="AY16" s="44"/>
      <c r="AZ16" s="44"/>
      <c r="BA16" s="44"/>
      <c r="BC16" s="44"/>
      <c r="BD16" s="44"/>
      <c r="BE16" s="44"/>
    </row>
    <row r="17" spans="2:57" x14ac:dyDescent="0.25">
      <c r="C17" s="44"/>
      <c r="D17" s="44"/>
      <c r="E17" s="44"/>
      <c r="F17" s="44"/>
      <c r="H17" s="108"/>
      <c r="I17" s="108"/>
      <c r="J17" s="108"/>
      <c r="K17" s="44"/>
      <c r="L17" s="108"/>
      <c r="M17" s="108"/>
      <c r="N17" s="108"/>
      <c r="O17" s="108"/>
      <c r="P17" s="108"/>
      <c r="Q17" s="108"/>
      <c r="R17" s="108"/>
      <c r="T17" s="108"/>
      <c r="U17" s="45"/>
      <c r="V17" s="44"/>
      <c r="W17" s="109"/>
      <c r="X17" s="109"/>
      <c r="Y17" s="109"/>
      <c r="Z17" s="109"/>
      <c r="AA17" s="109"/>
      <c r="AB17" s="109"/>
      <c r="AC17" s="109"/>
      <c r="AD17" s="44"/>
      <c r="AE17" s="45"/>
      <c r="AF17" s="45"/>
      <c r="AG17" s="45"/>
      <c r="AH17" s="45"/>
      <c r="AI17" s="45"/>
      <c r="AJ17" s="45"/>
      <c r="AK17" s="45"/>
      <c r="AL17" s="45"/>
      <c r="AM17" s="45"/>
      <c r="AN17" s="45"/>
      <c r="AO17" s="45"/>
      <c r="AQ17" s="108"/>
      <c r="AR17" s="108"/>
      <c r="AS17" s="108"/>
      <c r="AU17" s="44"/>
      <c r="AV17" s="44"/>
      <c r="AW17" s="44"/>
      <c r="AY17" s="44"/>
      <c r="AZ17" s="44"/>
      <c r="BA17" s="44"/>
      <c r="BC17" s="44"/>
      <c r="BD17" s="44"/>
      <c r="BE17" s="44"/>
    </row>
    <row r="18" spans="2:57" x14ac:dyDescent="0.25">
      <c r="C18" s="44"/>
      <c r="D18" s="44"/>
      <c r="E18" s="44"/>
      <c r="F18" s="44"/>
      <c r="H18" s="108"/>
      <c r="I18" s="108"/>
      <c r="J18" s="108"/>
      <c r="K18" s="44"/>
      <c r="L18" s="108"/>
      <c r="M18" s="108"/>
      <c r="N18" s="108"/>
      <c r="O18" s="108"/>
      <c r="P18" s="108"/>
      <c r="Q18" s="108"/>
      <c r="R18" s="108"/>
      <c r="T18" s="108"/>
      <c r="U18" s="45"/>
      <c r="V18" s="44"/>
      <c r="W18" s="109"/>
      <c r="X18" s="109"/>
      <c r="Y18" s="109"/>
      <c r="Z18" s="109"/>
      <c r="AA18" s="109"/>
      <c r="AB18" s="109"/>
      <c r="AC18" s="109"/>
      <c r="AD18" s="44"/>
      <c r="AE18" s="45"/>
      <c r="AF18" s="45"/>
      <c r="AG18" s="45"/>
      <c r="AH18" s="45"/>
      <c r="AI18" s="45"/>
      <c r="AJ18" s="45"/>
      <c r="AK18" s="45"/>
      <c r="AL18" s="45"/>
      <c r="AM18" s="45"/>
      <c r="AN18" s="45"/>
      <c r="AO18" s="45"/>
      <c r="AQ18" s="108"/>
      <c r="AR18" s="108"/>
      <c r="AS18" s="108"/>
      <c r="AU18" s="44"/>
      <c r="AV18" s="44"/>
      <c r="AW18" s="44"/>
      <c r="AY18" s="44"/>
      <c r="AZ18" s="44"/>
      <c r="BA18" s="44"/>
      <c r="BC18" s="44"/>
      <c r="BD18" s="44"/>
      <c r="BE18" s="44"/>
    </row>
    <row r="19" spans="2:57" x14ac:dyDescent="0.25">
      <c r="C19" s="44"/>
      <c r="D19" s="44"/>
      <c r="E19" s="44"/>
      <c r="F19" s="44"/>
      <c r="H19" s="108"/>
      <c r="I19" s="108"/>
      <c r="J19" s="108"/>
      <c r="K19" s="44"/>
      <c r="L19" s="108"/>
      <c r="M19" s="108"/>
      <c r="N19" s="108"/>
      <c r="O19" s="108"/>
      <c r="P19" s="108"/>
      <c r="Q19" s="108"/>
      <c r="R19" s="108"/>
      <c r="T19" s="108"/>
      <c r="U19" s="45"/>
      <c r="V19" s="44"/>
      <c r="W19" s="109"/>
      <c r="X19" s="109"/>
      <c r="Y19" s="109"/>
      <c r="Z19" s="109"/>
      <c r="AA19" s="109"/>
      <c r="AB19" s="109"/>
      <c r="AC19" s="109"/>
      <c r="AD19" s="44"/>
      <c r="AE19" s="45"/>
      <c r="AF19" s="45"/>
      <c r="AG19" s="45"/>
      <c r="AH19" s="45"/>
      <c r="AI19" s="45"/>
      <c r="AJ19" s="45"/>
      <c r="AK19" s="45"/>
      <c r="AL19" s="45"/>
      <c r="AM19" s="45"/>
      <c r="AN19" s="45"/>
      <c r="AO19" s="45"/>
      <c r="AQ19" s="108"/>
      <c r="AR19" s="108"/>
      <c r="AS19" s="108"/>
      <c r="AU19" s="44"/>
      <c r="AV19" s="44"/>
      <c r="AW19" s="44"/>
      <c r="AY19" s="44"/>
      <c r="AZ19" s="44"/>
      <c r="BA19" s="44"/>
      <c r="BC19" s="44"/>
      <c r="BD19" s="44"/>
      <c r="BE19" s="44"/>
    </row>
    <row r="20" spans="2:57" x14ac:dyDescent="0.25">
      <c r="C20" s="44"/>
      <c r="D20" s="44"/>
      <c r="E20" s="44"/>
      <c r="F20" s="44"/>
      <c r="H20" s="108"/>
      <c r="I20" s="108"/>
      <c r="J20" s="108"/>
      <c r="K20" s="44"/>
      <c r="L20" s="108"/>
      <c r="M20" s="108"/>
      <c r="N20" s="108"/>
      <c r="O20" s="108"/>
      <c r="P20" s="108"/>
      <c r="Q20" s="108"/>
      <c r="R20" s="108"/>
      <c r="T20" s="108"/>
      <c r="U20" s="45"/>
      <c r="V20" s="44"/>
      <c r="W20" s="109"/>
      <c r="X20" s="109"/>
      <c r="Y20" s="109"/>
      <c r="Z20" s="109"/>
      <c r="AA20" s="109"/>
      <c r="AB20" s="109"/>
      <c r="AC20" s="109"/>
      <c r="AD20" s="44"/>
      <c r="AE20" s="45"/>
      <c r="AF20" s="45"/>
      <c r="AG20" s="45"/>
      <c r="AH20" s="45"/>
      <c r="AI20" s="45"/>
      <c r="AJ20" s="45"/>
      <c r="AK20" s="45"/>
      <c r="AL20" s="45"/>
      <c r="AM20" s="45"/>
      <c r="AN20" s="45"/>
      <c r="AO20" s="45"/>
      <c r="AQ20" s="108"/>
      <c r="AR20" s="108"/>
      <c r="AS20" s="108"/>
      <c r="AU20" s="44"/>
      <c r="AV20" s="44"/>
      <c r="AW20" s="44"/>
      <c r="AY20" s="44"/>
      <c r="AZ20" s="44"/>
      <c r="BA20" s="44"/>
      <c r="BC20" s="44"/>
      <c r="BD20" s="44"/>
      <c r="BE20" s="44"/>
    </row>
    <row r="21" spans="2:57" x14ac:dyDescent="0.25">
      <c r="C21" s="44"/>
      <c r="D21" s="44"/>
      <c r="E21" s="44"/>
      <c r="F21" s="44"/>
      <c r="H21" s="108"/>
      <c r="I21" s="108"/>
      <c r="J21" s="108"/>
      <c r="K21" s="44"/>
      <c r="L21" s="108"/>
      <c r="M21" s="108"/>
      <c r="N21" s="108"/>
      <c r="O21" s="108"/>
      <c r="P21" s="108"/>
      <c r="Q21" s="108"/>
      <c r="R21" s="108"/>
      <c r="T21" s="108"/>
      <c r="U21" s="45"/>
      <c r="V21" s="44"/>
      <c r="W21" s="109"/>
      <c r="X21" s="109"/>
      <c r="Y21" s="109"/>
      <c r="Z21" s="109"/>
      <c r="AA21" s="109"/>
      <c r="AB21" s="109"/>
      <c r="AC21" s="109"/>
      <c r="AD21" s="44"/>
      <c r="AE21" s="45"/>
      <c r="AF21" s="45"/>
      <c r="AG21" s="45"/>
      <c r="AH21" s="45"/>
      <c r="AI21" s="45"/>
      <c r="AJ21" s="45"/>
      <c r="AK21" s="45"/>
      <c r="AL21" s="45"/>
      <c r="AM21" s="45"/>
      <c r="AN21" s="45"/>
      <c r="AO21" s="45"/>
      <c r="AQ21" s="108"/>
      <c r="AR21" s="108"/>
      <c r="AS21" s="108"/>
      <c r="AU21" s="44"/>
      <c r="AV21" s="44"/>
      <c r="AW21" s="44"/>
      <c r="AY21" s="44"/>
      <c r="AZ21" s="44"/>
      <c r="BA21" s="44"/>
      <c r="BC21" s="44"/>
      <c r="BD21" s="44"/>
      <c r="BE21" s="44"/>
    </row>
    <row r="22" spans="2:57" x14ac:dyDescent="0.25">
      <c r="C22" s="44"/>
      <c r="D22" s="44"/>
      <c r="E22" s="44"/>
      <c r="F22" s="44"/>
      <c r="H22" s="108"/>
      <c r="I22" s="108"/>
      <c r="J22" s="108"/>
      <c r="K22" s="44"/>
      <c r="L22" s="108"/>
      <c r="M22" s="108"/>
      <c r="N22" s="108"/>
      <c r="O22" s="108"/>
      <c r="P22" s="108"/>
      <c r="Q22" s="108"/>
      <c r="R22" s="108"/>
      <c r="T22" s="108"/>
      <c r="U22" s="45"/>
      <c r="V22" s="44"/>
      <c r="W22" s="109"/>
      <c r="X22" s="109"/>
      <c r="Y22" s="109"/>
      <c r="Z22" s="109"/>
      <c r="AA22" s="109"/>
      <c r="AB22" s="109"/>
      <c r="AC22" s="109"/>
      <c r="AD22" s="44"/>
      <c r="AE22" s="45"/>
      <c r="AF22" s="45"/>
      <c r="AG22" s="45"/>
      <c r="AH22" s="45"/>
      <c r="AI22" s="45"/>
      <c r="AJ22" s="45"/>
      <c r="AK22" s="45"/>
      <c r="AL22" s="45"/>
      <c r="AM22" s="45"/>
      <c r="AN22" s="45"/>
      <c r="AO22" s="45"/>
      <c r="AQ22" s="108"/>
      <c r="AR22" s="108"/>
      <c r="AS22" s="108"/>
      <c r="AU22" s="44"/>
      <c r="AV22" s="44"/>
      <c r="AW22" s="44"/>
      <c r="AY22" s="44"/>
      <c r="AZ22" s="44"/>
      <c r="BA22" s="44"/>
      <c r="BC22" s="44"/>
      <c r="BD22" s="44"/>
      <c r="BE22" s="44"/>
    </row>
    <row r="23" spans="2:57" x14ac:dyDescent="0.25">
      <c r="C23" s="44"/>
      <c r="D23" s="44"/>
      <c r="E23" s="44"/>
      <c r="F23" s="44"/>
      <c r="H23" s="108"/>
      <c r="I23" s="108"/>
      <c r="J23" s="108"/>
      <c r="K23" s="44"/>
      <c r="L23" s="108"/>
      <c r="M23" s="108"/>
      <c r="N23" s="108"/>
      <c r="O23" s="108"/>
      <c r="P23" s="108"/>
      <c r="Q23" s="108"/>
      <c r="R23" s="108"/>
      <c r="T23" s="108"/>
      <c r="U23" s="45"/>
      <c r="V23" s="44"/>
      <c r="W23" s="109"/>
      <c r="X23" s="109"/>
      <c r="Y23" s="109"/>
      <c r="Z23" s="109"/>
      <c r="AA23" s="109"/>
      <c r="AB23" s="109"/>
      <c r="AC23" s="109"/>
      <c r="AD23" s="44"/>
      <c r="AE23" s="45"/>
      <c r="AF23" s="45"/>
      <c r="AG23" s="45"/>
      <c r="AH23" s="45"/>
      <c r="AI23" s="45"/>
      <c r="AJ23" s="45"/>
      <c r="AK23" s="45"/>
      <c r="AL23" s="45"/>
      <c r="AM23" s="45"/>
      <c r="AN23" s="45"/>
      <c r="AO23" s="45"/>
      <c r="AQ23" s="108"/>
      <c r="AR23" s="108"/>
      <c r="AS23" s="108"/>
      <c r="AU23" s="44"/>
      <c r="AV23" s="44"/>
      <c r="AW23" s="44"/>
      <c r="AY23" s="44"/>
      <c r="AZ23" s="44"/>
      <c r="BA23" s="44"/>
      <c r="BC23" s="44"/>
      <c r="BD23" s="44"/>
      <c r="BE23" s="44"/>
    </row>
    <row r="24" spans="2:57" x14ac:dyDescent="0.25">
      <c r="C24" s="44"/>
      <c r="D24" s="44"/>
      <c r="E24" s="44"/>
      <c r="F24" s="44"/>
      <c r="H24" s="108"/>
      <c r="I24" s="108"/>
      <c r="J24" s="108"/>
      <c r="K24" s="44"/>
      <c r="L24" s="108"/>
      <c r="M24" s="108"/>
      <c r="N24" s="108"/>
      <c r="O24" s="108"/>
      <c r="P24" s="108"/>
      <c r="Q24" s="108"/>
      <c r="R24" s="108"/>
      <c r="T24" s="108"/>
      <c r="U24" s="45"/>
      <c r="V24" s="44"/>
      <c r="W24" s="109"/>
      <c r="X24" s="109"/>
      <c r="Y24" s="109"/>
      <c r="Z24" s="109"/>
      <c r="AA24" s="109"/>
      <c r="AB24" s="109"/>
      <c r="AC24" s="109"/>
      <c r="AD24" s="44"/>
      <c r="AE24" s="45"/>
      <c r="AF24" s="45"/>
      <c r="AG24" s="45"/>
      <c r="AH24" s="45"/>
      <c r="AI24" s="45"/>
      <c r="AJ24" s="45"/>
      <c r="AK24" s="45"/>
      <c r="AL24" s="45"/>
      <c r="AM24" s="45"/>
      <c r="AN24" s="45"/>
      <c r="AO24" s="45"/>
      <c r="AQ24" s="108"/>
      <c r="AR24" s="108"/>
      <c r="AS24" s="108"/>
      <c r="AU24" s="44"/>
      <c r="AV24" s="44"/>
      <c r="AW24" s="44"/>
      <c r="AY24" s="44"/>
      <c r="AZ24" s="44"/>
      <c r="BA24" s="44"/>
      <c r="BC24" s="44"/>
      <c r="BD24" s="44"/>
      <c r="BE24" s="44"/>
    </row>
    <row r="25" spans="2:57" x14ac:dyDescent="0.25">
      <c r="C25" s="44"/>
      <c r="D25" s="44"/>
      <c r="E25" s="44"/>
      <c r="F25" s="44"/>
      <c r="H25" s="108"/>
      <c r="I25" s="108"/>
      <c r="J25" s="108"/>
      <c r="K25" s="44"/>
      <c r="L25" s="108"/>
      <c r="M25" s="108"/>
      <c r="N25" s="108"/>
      <c r="O25" s="108"/>
      <c r="P25" s="108"/>
      <c r="Q25" s="108"/>
      <c r="R25" s="108"/>
      <c r="T25" s="108"/>
      <c r="U25" s="45"/>
      <c r="V25" s="44"/>
      <c r="W25" s="109"/>
      <c r="X25" s="109"/>
      <c r="Y25" s="109"/>
      <c r="Z25" s="109"/>
      <c r="AA25" s="109"/>
      <c r="AB25" s="109"/>
      <c r="AC25" s="109"/>
      <c r="AD25" s="44"/>
      <c r="AE25" s="45"/>
      <c r="AF25" s="45"/>
      <c r="AG25" s="45"/>
      <c r="AH25" s="45"/>
      <c r="AI25" s="45"/>
      <c r="AJ25" s="45"/>
      <c r="AK25" s="45"/>
      <c r="AL25" s="45"/>
      <c r="AM25" s="45"/>
      <c r="AN25" s="45"/>
      <c r="AO25" s="45"/>
      <c r="AQ25" s="108"/>
      <c r="AR25" s="108"/>
      <c r="AS25" s="108"/>
      <c r="AU25" s="44"/>
      <c r="AV25" s="44"/>
      <c r="AW25" s="44"/>
      <c r="AY25" s="44"/>
      <c r="AZ25" s="44"/>
      <c r="BA25" s="44"/>
      <c r="BC25" s="44"/>
      <c r="BD25" s="44"/>
      <c r="BE25" s="44"/>
    </row>
    <row r="26" spans="2:57" ht="15.75" customHeight="1" thickBot="1" x14ac:dyDescent="0.3">
      <c r="B26" s="69"/>
      <c r="C26" s="70"/>
      <c r="D26" s="55"/>
      <c r="E26" s="55"/>
      <c r="F26" s="55"/>
      <c r="H26" s="111"/>
      <c r="I26" s="111"/>
      <c r="J26" s="111"/>
      <c r="L26" s="111"/>
      <c r="M26" s="111"/>
      <c r="N26" s="111"/>
      <c r="O26" s="112"/>
      <c r="P26" s="112"/>
      <c r="Q26" s="112"/>
      <c r="R26" s="112"/>
      <c r="T26" s="111"/>
      <c r="U26" s="54"/>
      <c r="V26" s="16"/>
      <c r="W26" s="110"/>
      <c r="X26" s="110"/>
      <c r="Y26" s="109"/>
      <c r="Z26" s="110"/>
      <c r="AA26" s="110"/>
      <c r="AB26" s="110"/>
      <c r="AC26" s="109"/>
      <c r="AD26" s="16"/>
      <c r="AE26" s="45"/>
      <c r="AF26" s="45"/>
      <c r="AG26" s="45"/>
      <c r="AH26" s="45"/>
      <c r="AI26" s="45"/>
      <c r="AJ26" s="45"/>
      <c r="AK26" s="45"/>
      <c r="AL26" s="45"/>
      <c r="AM26" s="45"/>
      <c r="AN26" s="45"/>
      <c r="AO26" s="45"/>
      <c r="AQ26" s="108"/>
      <c r="AR26" s="108"/>
      <c r="AS26" s="108"/>
      <c r="AU26" s="44"/>
      <c r="AV26" s="44"/>
      <c r="AW26" s="44"/>
      <c r="AY26" s="44"/>
      <c r="AZ26" s="44"/>
      <c r="BA26" s="44"/>
      <c r="BC26" s="44"/>
      <c r="BD26" s="44"/>
      <c r="BE26" s="44"/>
    </row>
    <row r="27" spans="2:57" ht="15.75" customHeight="1" thickBot="1" x14ac:dyDescent="0.3">
      <c r="B27" s="62" t="s">
        <v>22</v>
      </c>
      <c r="C27" s="63">
        <f>SUM(C7:C26)</f>
        <v>4271</v>
      </c>
      <c r="D27" s="63">
        <f>SUM(D7:D26)</f>
        <v>778</v>
      </c>
      <c r="E27" s="63">
        <f>SUM(E7:E26)</f>
        <v>1269</v>
      </c>
      <c r="F27" s="63">
        <f>SUM(F7:F26)</f>
        <v>1545</v>
      </c>
      <c r="H27" s="63">
        <f t="shared" ref="H27:N27" si="16">ROUNDUP(SUM(H7:H26),-1)</f>
        <v>240</v>
      </c>
      <c r="I27" s="63">
        <f t="shared" si="16"/>
        <v>360</v>
      </c>
      <c r="J27" s="63">
        <f t="shared" si="16"/>
        <v>430</v>
      </c>
      <c r="K27" s="63">
        <f t="shared" si="16"/>
        <v>0</v>
      </c>
      <c r="L27" s="63">
        <f t="shared" si="16"/>
        <v>150</v>
      </c>
      <c r="M27" s="63">
        <f t="shared" si="16"/>
        <v>210</v>
      </c>
      <c r="N27" s="63">
        <f t="shared" si="16"/>
        <v>250</v>
      </c>
      <c r="O27" s="44"/>
      <c r="P27" s="63">
        <f>ROUNDUP(SUM(P7:P26),-1)</f>
        <v>360</v>
      </c>
      <c r="Q27" s="63">
        <f>ROUNDUP(SUM(Q7:Q26),-1)</f>
        <v>300</v>
      </c>
      <c r="R27" s="63">
        <f>ROUNDUP(SUM(R7:R26),-1)</f>
        <v>260</v>
      </c>
      <c r="T27" s="63">
        <f>ROUNDUP(SUM(T7:T26),-1)</f>
        <v>510</v>
      </c>
      <c r="U27" s="64">
        <f>AVERAGE(U7:U26)</f>
        <v>0.95630049658765781</v>
      </c>
      <c r="V27" s="44"/>
      <c r="W27" s="63">
        <f>ROUNDUP(SUM(W7:W26),-1)</f>
        <v>20</v>
      </c>
      <c r="X27" s="63">
        <f>ROUNDUP(SUM(X7:X26),-1)</f>
        <v>50</v>
      </c>
      <c r="Y27" s="63">
        <f>ROUNDUP(SUM(Y7:Y26),-1)</f>
        <v>130</v>
      </c>
      <c r="Z27" s="45"/>
      <c r="AA27" s="63">
        <f>ROUNDUP(SUM(AA7:AA26),-1)</f>
        <v>170</v>
      </c>
      <c r="AB27" s="63">
        <f>ROUNDUP(SUM(AB7:AB26),-1)</f>
        <v>260</v>
      </c>
      <c r="AC27" s="63">
        <f>ROUNDUP(SUM(AC7:AC26),-1)</f>
        <v>370</v>
      </c>
      <c r="AD27" s="44"/>
      <c r="AE27" s="64">
        <f>W27/H27</f>
        <v>8.3333333333333329E-2</v>
      </c>
      <c r="AF27" s="64">
        <f>X27/I27</f>
        <v>0.1388888888888889</v>
      </c>
      <c r="AG27" s="64">
        <f>Y27/J27</f>
        <v>0.30232558139534882</v>
      </c>
      <c r="AH27" s="44"/>
      <c r="AI27" s="64">
        <f>L27/H27</f>
        <v>0.625</v>
      </c>
      <c r="AJ27" s="64">
        <f>M27/I27</f>
        <v>0.58333333333333337</v>
      </c>
      <c r="AK27" s="64">
        <f>N27/J27</f>
        <v>0.58139534883720934</v>
      </c>
      <c r="AL27" s="44"/>
      <c r="AM27" s="64">
        <f>AA27/H27</f>
        <v>0.70833333333333337</v>
      </c>
      <c r="AN27" s="64">
        <f>AB27/I27</f>
        <v>0.72222222222222221</v>
      </c>
      <c r="AO27" s="64">
        <f>AC27/J27</f>
        <v>0.86046511627906974</v>
      </c>
      <c r="AQ27" s="63">
        <f>ROUNDUP(SUM(AQ7:AQ26),-1)</f>
        <v>520</v>
      </c>
      <c r="AR27" s="63">
        <f>ROUNDUP(SUM(AR7:AR26),-1)</f>
        <v>550</v>
      </c>
      <c r="AS27" s="63">
        <f>ROUNDUP(SUM(AS7:AS26),-1)</f>
        <v>630</v>
      </c>
      <c r="AU27" s="63">
        <f>ROUNDUP(SUM(AU7:AU26),-2)</f>
        <v>69900</v>
      </c>
      <c r="AV27" s="63">
        <f>ROUNDUP(SUM(AV7:AV26),-2)</f>
        <v>104600</v>
      </c>
      <c r="AW27" s="63">
        <f>ROUNDUP(SUM(AW7:AW26),-2)</f>
        <v>147700</v>
      </c>
      <c r="AY27" s="63">
        <f>ROUNDUP(SUM(AY7:AY26),-2)</f>
        <v>6800</v>
      </c>
      <c r="AZ27" s="63">
        <f>ROUNDUP(SUM(AZ7:AZ26),-2)</f>
        <v>9900</v>
      </c>
      <c r="BA27" s="63">
        <f>ROUNDUP(SUM(BA7:BA26),-2)</f>
        <v>10900</v>
      </c>
      <c r="BC27" s="63">
        <f>ROUNDUP(SUM(BC7:BC26),-2)</f>
        <v>76700</v>
      </c>
      <c r="BD27" s="63">
        <f>ROUNDUP(SUM(BD7:BD26),-2)</f>
        <v>114400</v>
      </c>
      <c r="BE27" s="63">
        <f>ROUNDUP(SUM(BE7:BE26),-2)</f>
        <v>158500</v>
      </c>
    </row>
    <row r="29" spans="2:57" x14ac:dyDescent="0.25">
      <c r="BC29" s="44"/>
      <c r="BD29" s="44"/>
      <c r="BE29" s="44"/>
    </row>
  </sheetData>
  <mergeCells count="19">
    <mergeCell ref="BC5:BE5"/>
    <mergeCell ref="AY5:BA5"/>
    <mergeCell ref="C5:C6"/>
    <mergeCell ref="D5:F5"/>
    <mergeCell ref="H5:J5"/>
    <mergeCell ref="L5:N5"/>
    <mergeCell ref="T5:T6"/>
    <mergeCell ref="AQ5:AS5"/>
    <mergeCell ref="AU5:AW5"/>
    <mergeCell ref="W5:Y5"/>
    <mergeCell ref="AA5:AC5"/>
    <mergeCell ref="AE5:AG5"/>
    <mergeCell ref="AI5:AK5"/>
    <mergeCell ref="AM5:AO5"/>
    <mergeCell ref="L4:N4"/>
    <mergeCell ref="P4:R4"/>
    <mergeCell ref="P5:R5"/>
    <mergeCell ref="T4:U4"/>
    <mergeCell ref="U5:U6"/>
  </mergeCells>
  <pageMargins left="0.7" right="0.7" top="0.75" bottom="0.75" header="0.3" footer="0.3"/>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B1:R27"/>
  <sheetViews>
    <sheetView workbookViewId="0"/>
  </sheetViews>
  <sheetFormatPr defaultRowHeight="15" x14ac:dyDescent="0.25"/>
  <cols>
    <col min="2" max="2" width="13.140625" customWidth="1"/>
    <col min="4" max="4" width="3.5703125" customWidth="1"/>
  </cols>
  <sheetData>
    <row r="1" spans="2:18" ht="28.5" customHeight="1" x14ac:dyDescent="0.25">
      <c r="B1" s="76" t="s">
        <v>66</v>
      </c>
    </row>
    <row r="2" spans="2:18" x14ac:dyDescent="0.25">
      <c r="B2" t="s">
        <v>67</v>
      </c>
      <c r="C2" t="s">
        <v>68</v>
      </c>
    </row>
    <row r="4" spans="2:18" ht="15.75" customHeight="1" thickBot="1" x14ac:dyDescent="0.3">
      <c r="E4" s="155" t="s">
        <v>5</v>
      </c>
      <c r="F4" s="143"/>
      <c r="G4" s="143"/>
      <c r="H4" s="143"/>
      <c r="J4" s="155" t="s">
        <v>6</v>
      </c>
      <c r="K4" s="143"/>
      <c r="L4" s="143"/>
      <c r="M4" s="143"/>
      <c r="O4" s="155" t="s">
        <v>69</v>
      </c>
      <c r="P4" s="143"/>
      <c r="Q4" s="143"/>
      <c r="R4" s="143"/>
    </row>
    <row r="5" spans="2:18" x14ac:dyDescent="0.25">
      <c r="B5" s="149" t="s">
        <v>14</v>
      </c>
      <c r="C5" s="142" t="s">
        <v>8</v>
      </c>
      <c r="D5" s="5"/>
      <c r="E5" s="46" t="s">
        <v>70</v>
      </c>
      <c r="F5" s="46" t="s">
        <v>71</v>
      </c>
      <c r="G5" s="46" t="s">
        <v>72</v>
      </c>
      <c r="H5" s="46" t="s">
        <v>73</v>
      </c>
      <c r="J5" s="46" t="s">
        <v>70</v>
      </c>
      <c r="K5" s="46" t="s">
        <v>71</v>
      </c>
      <c r="L5" s="46" t="s">
        <v>72</v>
      </c>
      <c r="M5" s="46" t="s">
        <v>73</v>
      </c>
      <c r="O5" s="46" t="s">
        <v>70</v>
      </c>
      <c r="P5" s="46" t="s">
        <v>71</v>
      </c>
      <c r="Q5" s="46" t="s">
        <v>72</v>
      </c>
      <c r="R5" s="46" t="s">
        <v>73</v>
      </c>
    </row>
    <row r="6" spans="2:18" ht="48.75" customHeight="1" thickBot="1" x14ac:dyDescent="0.3">
      <c r="B6" s="143"/>
      <c r="C6" s="143"/>
      <c r="D6" s="5"/>
      <c r="E6" s="10" t="s">
        <v>74</v>
      </c>
      <c r="F6" s="10" t="s">
        <v>75</v>
      </c>
      <c r="G6" s="10" t="s">
        <v>76</v>
      </c>
      <c r="H6" s="10" t="s">
        <v>77</v>
      </c>
      <c r="J6" s="10" t="s">
        <v>74</v>
      </c>
      <c r="K6" s="10" t="s">
        <v>75</v>
      </c>
      <c r="L6" s="10" t="s">
        <v>76</v>
      </c>
      <c r="M6" s="10" t="s">
        <v>77</v>
      </c>
      <c r="O6" s="10" t="s">
        <v>74</v>
      </c>
      <c r="P6" s="10" t="s">
        <v>75</v>
      </c>
      <c r="Q6" s="10" t="s">
        <v>76</v>
      </c>
      <c r="R6" s="10" t="s">
        <v>77</v>
      </c>
    </row>
    <row r="7" spans="2:18" x14ac:dyDescent="0.25">
      <c r="B7" s="2" t="s">
        <v>18</v>
      </c>
      <c r="C7" s="44">
        <v>5567.3698442000004</v>
      </c>
      <c r="D7" s="44"/>
      <c r="E7" s="44">
        <v>74.475969899999996</v>
      </c>
      <c r="F7" s="44">
        <v>18.923963199999999</v>
      </c>
      <c r="G7" s="44">
        <v>1.7175054999999999</v>
      </c>
      <c r="H7" s="44">
        <v>3.0816178999999999</v>
      </c>
      <c r="I7" s="44"/>
      <c r="J7" s="44">
        <v>11.669444199999999</v>
      </c>
      <c r="K7" s="44">
        <v>3.1376593000000002</v>
      </c>
      <c r="L7" s="44">
        <v>0.42669509999999999</v>
      </c>
      <c r="M7" s="44">
        <v>0.82283689999999987</v>
      </c>
      <c r="O7" s="44">
        <f t="shared" ref="O7:O10" si="0">E7+J7</f>
        <v>86.145414099999996</v>
      </c>
      <c r="P7" s="44">
        <f t="shared" ref="P7:P10" si="1">F7+K7</f>
        <v>22.061622499999999</v>
      </c>
      <c r="Q7" s="44">
        <f t="shared" ref="Q7:Q10" si="2">G7+L7</f>
        <v>2.1442006</v>
      </c>
      <c r="R7" s="44">
        <f t="shared" ref="R7:R10" si="3">H7+M7</f>
        <v>3.9044547999999999</v>
      </c>
    </row>
    <row r="8" spans="2:18" x14ac:dyDescent="0.25">
      <c r="B8" s="2" t="s">
        <v>19</v>
      </c>
      <c r="C8" s="44">
        <v>2086.6783065999998</v>
      </c>
      <c r="D8" s="44"/>
      <c r="E8" s="44">
        <v>8.6634805999999998</v>
      </c>
      <c r="F8" s="44">
        <v>2.1988534999999998</v>
      </c>
      <c r="G8" s="44">
        <v>0.16837240000000001</v>
      </c>
      <c r="H8" s="44">
        <v>0.28949920000000012</v>
      </c>
      <c r="I8" s="44"/>
      <c r="J8" s="44">
        <v>7.9351001000000014</v>
      </c>
      <c r="K8" s="44">
        <v>2.2281822999999998</v>
      </c>
      <c r="L8" s="44">
        <v>0.29648550000000001</v>
      </c>
      <c r="M8" s="44">
        <v>0.56945840000000003</v>
      </c>
      <c r="O8" s="44">
        <f t="shared" si="0"/>
        <v>16.598580699999999</v>
      </c>
      <c r="P8" s="44">
        <f t="shared" si="1"/>
        <v>4.4270357999999996</v>
      </c>
      <c r="Q8" s="44">
        <f t="shared" si="2"/>
        <v>0.46485790000000005</v>
      </c>
      <c r="R8" s="44">
        <f t="shared" si="3"/>
        <v>0.8589576000000001</v>
      </c>
    </row>
    <row r="9" spans="2:18" x14ac:dyDescent="0.25">
      <c r="B9" s="2" t="s">
        <v>20</v>
      </c>
      <c r="C9" s="44">
        <v>448.73545939999991</v>
      </c>
      <c r="D9" s="44"/>
      <c r="E9" s="44">
        <v>1.0393977999999999</v>
      </c>
      <c r="F9" s="44">
        <v>0.2579187</v>
      </c>
      <c r="G9" s="44">
        <v>2.41327E-2</v>
      </c>
      <c r="H9" s="44">
        <v>4.3950999999999997E-2</v>
      </c>
      <c r="I9" s="44"/>
      <c r="J9" s="44">
        <v>0.56663660000000005</v>
      </c>
      <c r="K9" s="44">
        <v>0.14985619999999999</v>
      </c>
      <c r="L9" s="44">
        <v>1.7759299999999999E-2</v>
      </c>
      <c r="M9" s="44">
        <v>3.3790599999999997E-2</v>
      </c>
      <c r="O9" s="44">
        <f t="shared" si="0"/>
        <v>1.6060344</v>
      </c>
      <c r="P9" s="44">
        <f t="shared" si="1"/>
        <v>0.4077749</v>
      </c>
      <c r="Q9" s="44">
        <f t="shared" si="2"/>
        <v>4.1891999999999999E-2</v>
      </c>
      <c r="R9" s="44">
        <f t="shared" si="3"/>
        <v>7.7741599999999994E-2</v>
      </c>
    </row>
    <row r="10" spans="2:18" x14ac:dyDescent="0.25">
      <c r="B10" s="2" t="s">
        <v>21</v>
      </c>
      <c r="C10" s="44">
        <v>2986.9245322000002</v>
      </c>
      <c r="D10" s="44"/>
      <c r="E10" s="44">
        <v>31.7198609</v>
      </c>
      <c r="F10" s="44">
        <v>7.4362417000000001</v>
      </c>
      <c r="G10" s="44">
        <v>0.57300339999999994</v>
      </c>
      <c r="H10" s="44">
        <v>0.99887039999999994</v>
      </c>
      <c r="I10" s="44"/>
      <c r="J10" s="44">
        <v>10.5780206</v>
      </c>
      <c r="K10" s="44">
        <v>2.3728606999999999</v>
      </c>
      <c r="L10" s="44">
        <v>0.16993220000000001</v>
      </c>
      <c r="M10" s="44">
        <v>0.29164540000000011</v>
      </c>
      <c r="O10" s="44">
        <f t="shared" si="0"/>
        <v>42.297881500000003</v>
      </c>
      <c r="P10" s="44">
        <f t="shared" si="1"/>
        <v>9.8091024000000004</v>
      </c>
      <c r="Q10" s="44">
        <f t="shared" si="2"/>
        <v>0.74293559999999992</v>
      </c>
      <c r="R10" s="44">
        <f t="shared" si="3"/>
        <v>1.2905158000000001</v>
      </c>
    </row>
    <row r="11" spans="2:18" x14ac:dyDescent="0.25">
      <c r="B11" s="2"/>
      <c r="C11" s="44"/>
      <c r="D11" s="44"/>
      <c r="E11" s="44"/>
      <c r="F11" s="44"/>
      <c r="G11" s="44"/>
      <c r="H11" s="44"/>
      <c r="I11" s="44"/>
      <c r="J11" s="44"/>
      <c r="K11" s="44"/>
      <c r="L11" s="44"/>
      <c r="M11" s="44"/>
      <c r="O11" s="44"/>
      <c r="P11" s="44"/>
      <c r="Q11" s="44"/>
      <c r="R11" s="44"/>
    </row>
    <row r="12" spans="2:18" x14ac:dyDescent="0.25">
      <c r="B12" s="2"/>
      <c r="C12" s="44"/>
      <c r="D12" s="44"/>
      <c r="E12" s="44"/>
      <c r="F12" s="44"/>
      <c r="G12" s="44"/>
      <c r="H12" s="44"/>
      <c r="I12" s="44"/>
      <c r="J12" s="44"/>
      <c r="K12" s="44"/>
      <c r="L12" s="44"/>
      <c r="M12" s="44"/>
      <c r="O12" s="44"/>
      <c r="P12" s="44"/>
      <c r="Q12" s="44"/>
      <c r="R12" s="44"/>
    </row>
    <row r="13" spans="2:18" x14ac:dyDescent="0.25">
      <c r="B13" s="2"/>
      <c r="C13" s="44"/>
      <c r="D13" s="44"/>
      <c r="E13" s="44"/>
      <c r="F13" s="44"/>
      <c r="G13" s="44"/>
      <c r="H13" s="44"/>
      <c r="I13" s="44"/>
      <c r="J13" s="44"/>
      <c r="K13" s="44"/>
      <c r="L13" s="44"/>
      <c r="M13" s="44"/>
      <c r="O13" s="44"/>
      <c r="P13" s="44"/>
      <c r="Q13" s="44"/>
      <c r="R13" s="44"/>
    </row>
    <row r="14" spans="2:18" x14ac:dyDescent="0.25">
      <c r="B14" s="2"/>
      <c r="C14" s="44"/>
      <c r="D14" s="44"/>
      <c r="E14" s="44"/>
      <c r="F14" s="44"/>
      <c r="G14" s="44"/>
      <c r="H14" s="44"/>
      <c r="I14" s="44"/>
      <c r="J14" s="44"/>
      <c r="K14" s="44"/>
      <c r="L14" s="44"/>
      <c r="M14" s="44"/>
      <c r="O14" s="44"/>
      <c r="P14" s="44"/>
      <c r="Q14" s="44"/>
      <c r="R14" s="44"/>
    </row>
    <row r="15" spans="2:18" x14ac:dyDescent="0.25">
      <c r="B15" s="11"/>
      <c r="C15" s="44"/>
      <c r="D15" s="44"/>
      <c r="E15" s="44"/>
      <c r="F15" s="44"/>
      <c r="G15" s="44"/>
      <c r="H15" s="44"/>
      <c r="I15" s="44"/>
      <c r="J15" s="44"/>
      <c r="K15" s="44"/>
      <c r="L15" s="44"/>
      <c r="M15" s="44"/>
      <c r="O15" s="44"/>
      <c r="P15" s="44"/>
      <c r="Q15" s="44"/>
      <c r="R15" s="44"/>
    </row>
    <row r="16" spans="2:18" x14ac:dyDescent="0.25">
      <c r="B16" s="11"/>
      <c r="C16" s="44"/>
      <c r="D16" s="44"/>
      <c r="E16" s="44"/>
      <c r="F16" s="44"/>
      <c r="G16" s="44"/>
      <c r="H16" s="44"/>
      <c r="I16" s="44"/>
      <c r="J16" s="44"/>
      <c r="K16" s="44"/>
      <c r="L16" s="44"/>
      <c r="M16" s="44"/>
      <c r="O16" s="44"/>
      <c r="P16" s="44"/>
      <c r="Q16" s="44"/>
      <c r="R16" s="44"/>
    </row>
    <row r="17" spans="2:18" x14ac:dyDescent="0.25">
      <c r="B17" s="11"/>
      <c r="C17" s="44"/>
      <c r="D17" s="44"/>
      <c r="E17" s="44"/>
      <c r="F17" s="44"/>
      <c r="G17" s="44"/>
      <c r="H17" s="44"/>
      <c r="I17" s="44"/>
      <c r="J17" s="44"/>
      <c r="K17" s="44"/>
      <c r="L17" s="44"/>
      <c r="M17" s="44"/>
      <c r="O17" s="44"/>
      <c r="P17" s="44"/>
      <c r="Q17" s="44"/>
      <c r="R17" s="44"/>
    </row>
    <row r="18" spans="2:18" x14ac:dyDescent="0.25">
      <c r="B18" s="11"/>
      <c r="C18" s="44"/>
      <c r="D18" s="44"/>
      <c r="E18" s="44"/>
      <c r="F18" s="44"/>
      <c r="G18" s="44"/>
      <c r="H18" s="44"/>
      <c r="I18" s="44"/>
      <c r="J18" s="44"/>
      <c r="K18" s="44"/>
      <c r="L18" s="44"/>
      <c r="M18" s="44"/>
      <c r="O18" s="44"/>
      <c r="P18" s="44"/>
      <c r="Q18" s="44"/>
      <c r="R18" s="44"/>
    </row>
    <row r="19" spans="2:18" x14ac:dyDescent="0.25">
      <c r="B19" s="11"/>
      <c r="C19" s="44"/>
      <c r="D19" s="44"/>
      <c r="E19" s="44"/>
      <c r="F19" s="44"/>
      <c r="G19" s="44"/>
      <c r="H19" s="44"/>
      <c r="I19" s="44"/>
      <c r="J19" s="44"/>
      <c r="K19" s="44"/>
      <c r="L19" s="44"/>
      <c r="M19" s="44"/>
      <c r="O19" s="44"/>
      <c r="P19" s="44"/>
      <c r="Q19" s="44"/>
      <c r="R19" s="44"/>
    </row>
    <row r="20" spans="2:18" x14ac:dyDescent="0.25">
      <c r="B20" s="11"/>
      <c r="C20" s="44"/>
      <c r="D20" s="44"/>
      <c r="E20" s="44"/>
      <c r="F20" s="44"/>
      <c r="G20" s="44"/>
      <c r="H20" s="44"/>
      <c r="I20" s="44"/>
      <c r="J20" s="44"/>
      <c r="K20" s="44"/>
      <c r="L20" s="44"/>
      <c r="M20" s="44"/>
      <c r="O20" s="44"/>
      <c r="P20" s="44"/>
      <c r="Q20" s="44"/>
      <c r="R20" s="44"/>
    </row>
    <row r="21" spans="2:18" x14ac:dyDescent="0.25">
      <c r="B21" s="11"/>
      <c r="C21" s="44"/>
      <c r="D21" s="44"/>
      <c r="E21" s="44"/>
      <c r="F21" s="44"/>
      <c r="G21" s="44"/>
      <c r="H21" s="44"/>
      <c r="I21" s="44"/>
      <c r="J21" s="44"/>
      <c r="K21" s="44"/>
      <c r="L21" s="44"/>
      <c r="M21" s="44"/>
      <c r="O21" s="44"/>
      <c r="P21" s="44"/>
      <c r="Q21" s="44"/>
      <c r="R21" s="44"/>
    </row>
    <row r="22" spans="2:18" x14ac:dyDescent="0.25">
      <c r="B22" s="11"/>
      <c r="C22" s="44"/>
      <c r="D22" s="44"/>
      <c r="E22" s="44"/>
      <c r="F22" s="44"/>
      <c r="G22" s="44"/>
      <c r="H22" s="44"/>
      <c r="I22" s="44"/>
      <c r="J22" s="44"/>
      <c r="K22" s="44"/>
      <c r="L22" s="44"/>
      <c r="M22" s="44"/>
      <c r="O22" s="44"/>
      <c r="P22" s="44"/>
      <c r="Q22" s="44"/>
      <c r="R22" s="44"/>
    </row>
    <row r="23" spans="2:18" x14ac:dyDescent="0.25">
      <c r="B23" s="11"/>
      <c r="C23" s="44"/>
      <c r="D23" s="44"/>
      <c r="E23" s="44"/>
      <c r="F23" s="44"/>
      <c r="G23" s="44"/>
      <c r="H23" s="44"/>
      <c r="I23" s="44"/>
      <c r="J23" s="44"/>
      <c r="K23" s="44"/>
      <c r="L23" s="44"/>
      <c r="M23" s="44"/>
      <c r="O23" s="44"/>
      <c r="P23" s="44"/>
      <c r="Q23" s="44"/>
      <c r="R23" s="44"/>
    </row>
    <row r="24" spans="2:18" x14ac:dyDescent="0.25">
      <c r="B24" s="11"/>
      <c r="C24" s="44"/>
      <c r="D24" s="44"/>
      <c r="E24" s="44"/>
      <c r="F24" s="44"/>
      <c r="G24" s="44"/>
      <c r="H24" s="44"/>
      <c r="I24" s="44"/>
      <c r="J24" s="44"/>
      <c r="K24" s="44"/>
      <c r="L24" s="44"/>
      <c r="M24" s="44"/>
      <c r="O24" s="44"/>
      <c r="P24" s="44"/>
      <c r="Q24" s="44"/>
      <c r="R24" s="44"/>
    </row>
    <row r="25" spans="2:18" x14ac:dyDescent="0.25">
      <c r="B25" s="11"/>
      <c r="C25" s="44"/>
      <c r="D25" s="44"/>
      <c r="E25" s="44"/>
      <c r="F25" s="44"/>
      <c r="G25" s="44"/>
      <c r="H25" s="44"/>
      <c r="I25" s="44"/>
      <c r="J25" s="44"/>
      <c r="K25" s="44"/>
      <c r="L25" s="44"/>
      <c r="M25" s="44"/>
      <c r="O25" s="44"/>
      <c r="P25" s="44"/>
      <c r="Q25" s="44"/>
      <c r="R25" s="44"/>
    </row>
    <row r="26" spans="2:18" ht="15.75" customHeight="1" thickBot="1" x14ac:dyDescent="0.3">
      <c r="B26" s="23"/>
      <c r="C26" s="57"/>
      <c r="D26" s="44"/>
      <c r="E26" s="57"/>
      <c r="F26" s="57"/>
      <c r="G26" s="57"/>
      <c r="H26" s="57"/>
      <c r="I26" s="44"/>
      <c r="J26" s="57"/>
      <c r="K26" s="57"/>
      <c r="L26" s="57"/>
      <c r="M26" s="57"/>
      <c r="O26" s="57"/>
      <c r="P26" s="57"/>
      <c r="Q26" s="57"/>
      <c r="R26" s="57"/>
    </row>
    <row r="27" spans="2:18" ht="15.75" customHeight="1" thickBot="1" x14ac:dyDescent="0.3">
      <c r="B27" s="71" t="s">
        <v>22</v>
      </c>
      <c r="C27" s="57">
        <f>SUM(C7:C26)</f>
        <v>11089.708142400001</v>
      </c>
      <c r="E27" s="57">
        <f>SUM(E7:E26)</f>
        <v>115.8987092</v>
      </c>
      <c r="F27" s="57">
        <f>SUM(F7:F26)</f>
        <v>28.816977099999999</v>
      </c>
      <c r="G27" s="57">
        <f>SUM(G7:G26)</f>
        <v>2.4830139999999998</v>
      </c>
      <c r="H27" s="57">
        <f>SUM(H7:H26)</f>
        <v>4.4139385000000004</v>
      </c>
      <c r="J27" s="57">
        <f>SUM(J7:J26)</f>
        <v>30.749201499999998</v>
      </c>
      <c r="K27" s="57">
        <f>SUM(K7:K26)</f>
        <v>7.8885585000000003</v>
      </c>
      <c r="L27" s="57">
        <f>SUM(L7:L26)</f>
        <v>0.91087210000000007</v>
      </c>
      <c r="M27" s="57">
        <f>SUM(M7:M26)</f>
        <v>1.7177312999999998</v>
      </c>
      <c r="O27" s="57">
        <f>SUM(O7:O26)</f>
        <v>146.64791070000001</v>
      </c>
      <c r="P27" s="57">
        <f>SUM(P7:P26)</f>
        <v>36.705535599999997</v>
      </c>
      <c r="Q27" s="57">
        <f>SUM(Q7:Q26)</f>
        <v>3.3938861</v>
      </c>
      <c r="R27" s="57">
        <f>SUM(R7:R26)</f>
        <v>6.1316698000000009</v>
      </c>
    </row>
  </sheetData>
  <mergeCells count="5">
    <mergeCell ref="E4:H4"/>
    <mergeCell ref="J4:M4"/>
    <mergeCell ref="B5:B6"/>
    <mergeCell ref="C5:C6"/>
    <mergeCell ref="O4:R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B1:Y26"/>
  <sheetViews>
    <sheetView workbookViewId="0"/>
  </sheetViews>
  <sheetFormatPr defaultRowHeight="15" x14ac:dyDescent="0.25"/>
  <sheetData>
    <row r="1" spans="2:25" x14ac:dyDescent="0.25">
      <c r="B1" s="75" t="s">
        <v>2</v>
      </c>
    </row>
    <row r="2" spans="2:25" x14ac:dyDescent="0.25">
      <c r="B2" t="s">
        <v>78</v>
      </c>
      <c r="C2" t="s">
        <v>79</v>
      </c>
    </row>
    <row r="4" spans="2:25" ht="15.75" customHeight="1" thickBot="1" x14ac:dyDescent="0.3">
      <c r="K4" s="162" t="s">
        <v>80</v>
      </c>
      <c r="L4" s="143"/>
      <c r="M4" s="143"/>
      <c r="N4" s="143"/>
      <c r="O4" s="143"/>
      <c r="P4" s="143"/>
      <c r="Q4" s="143"/>
    </row>
    <row r="5" spans="2:25" ht="36" customHeight="1" thickBot="1" x14ac:dyDescent="0.3">
      <c r="B5" s="52"/>
      <c r="C5" s="142" t="s">
        <v>81</v>
      </c>
      <c r="D5" s="137"/>
      <c r="E5" s="137"/>
      <c r="F5" s="46"/>
      <c r="G5" s="142" t="s">
        <v>82</v>
      </c>
      <c r="H5" s="137"/>
      <c r="I5" s="137"/>
      <c r="J5" s="46"/>
      <c r="K5" s="142" t="s">
        <v>83</v>
      </c>
      <c r="L5" s="137"/>
      <c r="M5" s="137"/>
      <c r="N5" s="46"/>
      <c r="O5" s="142" t="s">
        <v>84</v>
      </c>
      <c r="P5" s="137"/>
      <c r="Q5" s="137"/>
      <c r="R5" s="46"/>
      <c r="S5" s="142" t="s">
        <v>85</v>
      </c>
      <c r="T5" s="137"/>
      <c r="U5" s="137"/>
      <c r="V5" s="46"/>
      <c r="W5" s="142" t="s">
        <v>86</v>
      </c>
      <c r="X5" s="137"/>
      <c r="Y5" s="137"/>
    </row>
    <row r="6" spans="2:25" ht="15.75" customHeight="1" thickBot="1" x14ac:dyDescent="0.3">
      <c r="B6" s="53" t="s">
        <v>87</v>
      </c>
      <c r="C6" s="47" t="s">
        <v>63</v>
      </c>
      <c r="D6" s="47" t="s">
        <v>64</v>
      </c>
      <c r="E6" s="47" t="s">
        <v>65</v>
      </c>
      <c r="F6" s="47"/>
      <c r="G6" s="47" t="s">
        <v>63</v>
      </c>
      <c r="H6" s="47" t="s">
        <v>64</v>
      </c>
      <c r="I6" s="47" t="s">
        <v>65</v>
      </c>
      <c r="J6" s="47"/>
      <c r="K6" s="47" t="s">
        <v>63</v>
      </c>
      <c r="L6" s="47" t="s">
        <v>64</v>
      </c>
      <c r="M6" s="47" t="s">
        <v>65</v>
      </c>
      <c r="N6" s="47"/>
      <c r="O6" s="47" t="s">
        <v>63</v>
      </c>
      <c r="P6" s="47" t="s">
        <v>64</v>
      </c>
      <c r="Q6" s="47" t="s">
        <v>65</v>
      </c>
      <c r="R6" s="47"/>
      <c r="S6" s="47" t="s">
        <v>63</v>
      </c>
      <c r="T6" s="47" t="s">
        <v>64</v>
      </c>
      <c r="U6" s="47" t="s">
        <v>65</v>
      </c>
      <c r="V6" s="47"/>
      <c r="W6" s="47" t="s">
        <v>63</v>
      </c>
      <c r="X6" s="47" t="s">
        <v>64</v>
      </c>
      <c r="Y6" s="47" t="s">
        <v>65</v>
      </c>
    </row>
    <row r="7" spans="2:25" x14ac:dyDescent="0.25">
      <c r="B7" s="2" t="s">
        <v>18</v>
      </c>
      <c r="C7" s="44">
        <v>683.77104340000005</v>
      </c>
      <c r="D7" s="44">
        <v>1173.1245713000001</v>
      </c>
      <c r="E7" s="44">
        <v>1377.2664</v>
      </c>
      <c r="F7" s="44"/>
      <c r="G7" s="44">
        <v>391.1845831</v>
      </c>
      <c r="H7" s="44">
        <v>524.57198629999993</v>
      </c>
      <c r="I7" s="44">
        <v>635.88160579999999</v>
      </c>
      <c r="J7" s="44"/>
      <c r="K7" s="44">
        <v>0</v>
      </c>
      <c r="L7" s="44">
        <v>0</v>
      </c>
      <c r="M7" s="44">
        <v>0</v>
      </c>
      <c r="N7" s="44"/>
      <c r="O7" s="44">
        <v>0</v>
      </c>
      <c r="P7" s="44">
        <v>0</v>
      </c>
      <c r="Q7" s="44">
        <v>0</v>
      </c>
      <c r="S7" s="45">
        <f t="shared" ref="S7:S10" si="0">IFERROR(K7/C7, "NaN")</f>
        <v>0</v>
      </c>
      <c r="T7" s="45">
        <f t="shared" ref="T7:T10" si="1">IFERROR(L7/D7, "NaN")</f>
        <v>0</v>
      </c>
      <c r="U7" s="45">
        <f t="shared" ref="U7:U10" si="2">IFERROR(M7/E7, "NaN")</f>
        <v>0</v>
      </c>
      <c r="V7" s="45"/>
      <c r="W7" s="45">
        <f t="shared" ref="W7:W10" si="3">IFERROR(O7/G7, "NaN")</f>
        <v>0</v>
      </c>
      <c r="X7" s="45">
        <f t="shared" ref="X7:X10" si="4">IFERROR(P7/H7, "NaN")</f>
        <v>0</v>
      </c>
      <c r="Y7" s="45">
        <f t="shared" ref="Y7:Y10" si="5">IFERROR(Q7/I7, "NaN")</f>
        <v>0</v>
      </c>
    </row>
    <row r="8" spans="2:25" x14ac:dyDescent="0.25">
      <c r="B8" s="2" t="s">
        <v>19</v>
      </c>
      <c r="C8" s="44">
        <v>98.150646399999999</v>
      </c>
      <c r="D8" s="44">
        <v>219.7195389</v>
      </c>
      <c r="E8" s="44">
        <v>219.7195389</v>
      </c>
      <c r="F8" s="44"/>
      <c r="G8" s="44">
        <v>1526.7445702</v>
      </c>
      <c r="H8" s="44">
        <v>1857.6495347</v>
      </c>
      <c r="I8" s="44">
        <v>1857.6495347</v>
      </c>
      <c r="J8" s="44"/>
      <c r="K8" s="44">
        <v>1</v>
      </c>
      <c r="L8" s="44">
        <v>6</v>
      </c>
      <c r="M8" s="44">
        <v>12</v>
      </c>
      <c r="N8" s="44"/>
      <c r="O8" s="44">
        <v>1137</v>
      </c>
      <c r="P8" s="44">
        <v>1144</v>
      </c>
      <c r="Q8" s="44">
        <v>1164</v>
      </c>
      <c r="S8" s="45">
        <f t="shared" si="0"/>
        <v>1.0188419910396027E-2</v>
      </c>
      <c r="T8" s="45">
        <f t="shared" si="1"/>
        <v>2.73075395571932E-2</v>
      </c>
      <c r="U8" s="45">
        <f t="shared" si="2"/>
        <v>5.46150791143864E-2</v>
      </c>
      <c r="V8" s="45"/>
      <c r="W8" s="45">
        <f t="shared" si="3"/>
        <v>0.74472182327856951</v>
      </c>
      <c r="X8" s="45">
        <f t="shared" si="4"/>
        <v>0.61583198479079615</v>
      </c>
      <c r="Y8" s="45">
        <f t="shared" si="5"/>
        <v>0.62659827823119474</v>
      </c>
    </row>
    <row r="9" spans="2:25" x14ac:dyDescent="0.25">
      <c r="B9" s="2" t="s">
        <v>20</v>
      </c>
      <c r="C9" s="44">
        <v>19.977564999999998</v>
      </c>
      <c r="D9" s="44">
        <v>19.977564999999998</v>
      </c>
      <c r="E9" s="44">
        <v>20.846154800000001</v>
      </c>
      <c r="F9" s="44"/>
      <c r="G9" s="44">
        <v>372.52666679999999</v>
      </c>
      <c r="H9" s="44">
        <v>372.52666679999999</v>
      </c>
      <c r="I9" s="44">
        <v>373.24095249999999</v>
      </c>
      <c r="J9" s="44"/>
      <c r="K9" s="44">
        <v>1</v>
      </c>
      <c r="L9" s="44">
        <v>2</v>
      </c>
      <c r="M9" s="44">
        <v>6</v>
      </c>
      <c r="N9" s="44"/>
      <c r="O9" s="44">
        <v>5</v>
      </c>
      <c r="P9" s="44">
        <v>10</v>
      </c>
      <c r="Q9" s="44">
        <v>53</v>
      </c>
      <c r="S9" s="45">
        <f t="shared" si="0"/>
        <v>5.005615048680858E-2</v>
      </c>
      <c r="T9" s="45">
        <f t="shared" si="1"/>
        <v>0.10011230097361716</v>
      </c>
      <c r="U9" s="45">
        <f t="shared" si="2"/>
        <v>0.28782286505902754</v>
      </c>
      <c r="V9" s="45"/>
      <c r="W9" s="45">
        <f t="shared" si="3"/>
        <v>1.3421857938251631E-2</v>
      </c>
      <c r="X9" s="45">
        <f t="shared" si="4"/>
        <v>2.6843715876503263E-2</v>
      </c>
      <c r="Y9" s="45">
        <f t="shared" si="5"/>
        <v>0.14199942328139889</v>
      </c>
    </row>
    <row r="10" spans="2:25" x14ac:dyDescent="0.25">
      <c r="B10" s="2" t="s">
        <v>21</v>
      </c>
      <c r="C10" s="44">
        <v>339.27574140000007</v>
      </c>
      <c r="D10" s="44">
        <v>410.97032100000013</v>
      </c>
      <c r="E10" s="44">
        <v>602.56307279999999</v>
      </c>
      <c r="F10" s="44"/>
      <c r="G10" s="44">
        <v>123.81266170000001</v>
      </c>
      <c r="H10" s="44">
        <v>596.44935090000001</v>
      </c>
      <c r="I10" s="44">
        <v>688.42270529999996</v>
      </c>
      <c r="J10" s="44"/>
      <c r="K10" s="44">
        <v>0</v>
      </c>
      <c r="L10" s="44">
        <v>4</v>
      </c>
      <c r="M10" s="44">
        <v>7</v>
      </c>
      <c r="N10" s="44"/>
      <c r="O10" s="44">
        <v>0</v>
      </c>
      <c r="P10" s="44">
        <v>0</v>
      </c>
      <c r="Q10" s="44">
        <v>2</v>
      </c>
      <c r="S10" s="45">
        <f t="shared" si="0"/>
        <v>0</v>
      </c>
      <c r="T10" s="45">
        <f t="shared" si="1"/>
        <v>9.7330629381385397E-3</v>
      </c>
      <c r="U10" s="45">
        <f t="shared" si="2"/>
        <v>1.1617041129772996E-2</v>
      </c>
      <c r="V10" s="45"/>
      <c r="W10" s="45">
        <f t="shared" si="3"/>
        <v>0</v>
      </c>
      <c r="X10" s="45">
        <f t="shared" si="4"/>
        <v>0</v>
      </c>
      <c r="Y10" s="45">
        <f t="shared" si="5"/>
        <v>2.9051918023657321E-3</v>
      </c>
    </row>
    <row r="11" spans="2:25" x14ac:dyDescent="0.25">
      <c r="B11" s="2"/>
      <c r="C11" s="44"/>
      <c r="D11" s="44"/>
      <c r="E11" s="44"/>
      <c r="F11" s="44"/>
      <c r="G11" s="44"/>
      <c r="H11" s="44"/>
      <c r="I11" s="44"/>
      <c r="J11" s="44"/>
      <c r="K11" s="44"/>
      <c r="L11" s="44"/>
      <c r="M11" s="44"/>
      <c r="N11" s="44"/>
      <c r="O11" s="44"/>
      <c r="P11" s="44"/>
      <c r="Q11" s="44"/>
      <c r="S11" s="45"/>
      <c r="T11" s="45"/>
      <c r="U11" s="45"/>
      <c r="V11" s="45"/>
      <c r="W11" s="45"/>
      <c r="X11" s="45"/>
      <c r="Y11" s="45"/>
    </row>
    <row r="12" spans="2:25" x14ac:dyDescent="0.25">
      <c r="B12" s="2"/>
      <c r="C12" s="44"/>
      <c r="D12" s="44"/>
      <c r="E12" s="44"/>
      <c r="F12" s="44"/>
      <c r="G12" s="44"/>
      <c r="H12" s="44"/>
      <c r="I12" s="44"/>
      <c r="J12" s="44"/>
      <c r="K12" s="44"/>
      <c r="L12" s="44"/>
      <c r="M12" s="44"/>
      <c r="N12" s="44"/>
      <c r="O12" s="44"/>
      <c r="P12" s="44"/>
      <c r="Q12" s="44"/>
      <c r="S12" s="45"/>
      <c r="T12" s="45"/>
      <c r="U12" s="45"/>
      <c r="V12" s="45"/>
      <c r="W12" s="45"/>
      <c r="X12" s="45"/>
      <c r="Y12" s="45"/>
    </row>
    <row r="13" spans="2:25" x14ac:dyDescent="0.25">
      <c r="B13" s="2"/>
      <c r="C13" s="44"/>
      <c r="D13" s="44"/>
      <c r="E13" s="44"/>
      <c r="F13" s="44"/>
      <c r="G13" s="44"/>
      <c r="H13" s="44"/>
      <c r="I13" s="44"/>
      <c r="J13" s="44"/>
      <c r="K13" s="44"/>
      <c r="L13" s="44"/>
      <c r="M13" s="44"/>
      <c r="N13" s="44"/>
      <c r="O13" s="44"/>
      <c r="P13" s="44"/>
      <c r="Q13" s="44"/>
      <c r="S13" s="45"/>
      <c r="T13" s="45"/>
      <c r="U13" s="45"/>
      <c r="V13" s="45"/>
      <c r="W13" s="45"/>
      <c r="X13" s="45"/>
      <c r="Y13" s="45"/>
    </row>
    <row r="14" spans="2:25" x14ac:dyDescent="0.25">
      <c r="B14" s="2"/>
      <c r="C14" s="44"/>
      <c r="D14" s="44"/>
      <c r="E14" s="44"/>
      <c r="F14" s="44"/>
      <c r="G14" s="44"/>
      <c r="H14" s="44"/>
      <c r="I14" s="44"/>
      <c r="J14" s="44"/>
      <c r="K14" s="44"/>
      <c r="L14" s="44"/>
      <c r="M14" s="44"/>
      <c r="N14" s="44"/>
      <c r="O14" s="44"/>
      <c r="P14" s="44"/>
      <c r="Q14" s="44"/>
      <c r="S14" s="45"/>
      <c r="T14" s="45"/>
      <c r="U14" s="45"/>
      <c r="V14" s="45"/>
      <c r="W14" s="45"/>
      <c r="X14" s="45"/>
      <c r="Y14" s="45"/>
    </row>
    <row r="15" spans="2:25" x14ac:dyDescent="0.25">
      <c r="B15" s="11"/>
      <c r="C15" s="44"/>
      <c r="D15" s="44"/>
      <c r="E15" s="44"/>
      <c r="F15" s="44"/>
      <c r="G15" s="44"/>
      <c r="H15" s="44"/>
      <c r="I15" s="44"/>
      <c r="J15" s="44"/>
      <c r="K15" s="44"/>
      <c r="L15" s="44"/>
      <c r="M15" s="44"/>
      <c r="N15" s="44"/>
      <c r="O15" s="44"/>
      <c r="P15" s="44"/>
      <c r="Q15" s="44"/>
      <c r="S15" s="45"/>
      <c r="T15" s="45"/>
      <c r="U15" s="45"/>
      <c r="V15" s="45"/>
      <c r="W15" s="45"/>
      <c r="X15" s="45"/>
      <c r="Y15" s="45"/>
    </row>
    <row r="16" spans="2:25" x14ac:dyDescent="0.25">
      <c r="B16" s="11"/>
      <c r="C16" s="44"/>
      <c r="D16" s="44"/>
      <c r="E16" s="44"/>
      <c r="F16" s="44"/>
      <c r="G16" s="44"/>
      <c r="H16" s="44"/>
      <c r="I16" s="44"/>
      <c r="J16" s="44"/>
      <c r="K16" s="44"/>
      <c r="L16" s="44"/>
      <c r="M16" s="44"/>
      <c r="N16" s="44"/>
      <c r="O16" s="44"/>
      <c r="P16" s="44"/>
      <c r="Q16" s="44"/>
      <c r="S16" s="45"/>
      <c r="T16" s="45"/>
      <c r="U16" s="45"/>
      <c r="V16" s="45"/>
      <c r="W16" s="45"/>
      <c r="X16" s="45"/>
      <c r="Y16" s="45"/>
    </row>
    <row r="17" spans="2:25" x14ac:dyDescent="0.25">
      <c r="B17" s="11"/>
      <c r="C17" s="44"/>
      <c r="D17" s="44"/>
      <c r="E17" s="44"/>
      <c r="F17" s="44"/>
      <c r="G17" s="44"/>
      <c r="H17" s="44"/>
      <c r="I17" s="44"/>
      <c r="J17" s="44"/>
      <c r="K17" s="44"/>
      <c r="L17" s="44"/>
      <c r="M17" s="44"/>
      <c r="N17" s="44"/>
      <c r="O17" s="44"/>
      <c r="P17" s="44"/>
      <c r="Q17" s="44"/>
      <c r="S17" s="45"/>
      <c r="T17" s="45"/>
      <c r="U17" s="45"/>
      <c r="V17" s="45"/>
      <c r="W17" s="45"/>
      <c r="X17" s="45"/>
      <c r="Y17" s="45"/>
    </row>
    <row r="18" spans="2:25" x14ac:dyDescent="0.25">
      <c r="B18" s="11"/>
      <c r="C18" s="44"/>
      <c r="D18" s="44"/>
      <c r="E18" s="44"/>
      <c r="F18" s="44"/>
      <c r="G18" s="44"/>
      <c r="H18" s="44"/>
      <c r="I18" s="44"/>
      <c r="J18" s="44"/>
      <c r="K18" s="44"/>
      <c r="L18" s="44"/>
      <c r="M18" s="44"/>
      <c r="N18" s="44"/>
      <c r="O18" s="44"/>
      <c r="P18" s="44"/>
      <c r="Q18" s="44"/>
      <c r="S18" s="45"/>
      <c r="T18" s="45"/>
      <c r="U18" s="45"/>
      <c r="V18" s="45"/>
      <c r="W18" s="45"/>
      <c r="X18" s="45"/>
      <c r="Y18" s="45"/>
    </row>
    <row r="19" spans="2:25" x14ac:dyDescent="0.25">
      <c r="B19" s="11"/>
      <c r="C19" s="44"/>
      <c r="D19" s="44"/>
      <c r="E19" s="44"/>
      <c r="F19" s="44"/>
      <c r="G19" s="44"/>
      <c r="H19" s="44"/>
      <c r="I19" s="44"/>
      <c r="J19" s="44"/>
      <c r="K19" s="44"/>
      <c r="L19" s="44"/>
      <c r="M19" s="44"/>
      <c r="N19" s="44"/>
      <c r="O19" s="44"/>
      <c r="P19" s="44"/>
      <c r="Q19" s="44"/>
      <c r="S19" s="45"/>
      <c r="T19" s="45"/>
      <c r="U19" s="45"/>
      <c r="V19" s="45"/>
      <c r="W19" s="45"/>
      <c r="X19" s="45"/>
      <c r="Y19" s="45"/>
    </row>
    <row r="20" spans="2:25" x14ac:dyDescent="0.25">
      <c r="B20" s="11"/>
      <c r="C20" s="44"/>
      <c r="D20" s="44"/>
      <c r="E20" s="44"/>
      <c r="F20" s="44"/>
      <c r="G20" s="44"/>
      <c r="H20" s="44"/>
      <c r="I20" s="44"/>
      <c r="J20" s="44"/>
      <c r="K20" s="44"/>
      <c r="L20" s="44"/>
      <c r="M20" s="44"/>
      <c r="N20" s="44"/>
      <c r="O20" s="44"/>
      <c r="P20" s="44"/>
      <c r="Q20" s="44"/>
      <c r="S20" s="45"/>
      <c r="T20" s="45"/>
      <c r="U20" s="45"/>
      <c r="V20" s="45"/>
      <c r="W20" s="45"/>
      <c r="X20" s="45"/>
      <c r="Y20" s="45"/>
    </row>
    <row r="21" spans="2:25" x14ac:dyDescent="0.25">
      <c r="B21" s="11"/>
      <c r="C21" s="44"/>
      <c r="D21" s="44"/>
      <c r="E21" s="44"/>
      <c r="F21" s="44"/>
      <c r="G21" s="44"/>
      <c r="H21" s="44"/>
      <c r="I21" s="44"/>
      <c r="J21" s="44"/>
      <c r="K21" s="44"/>
      <c r="L21" s="44"/>
      <c r="M21" s="44"/>
      <c r="N21" s="44"/>
      <c r="O21" s="44"/>
      <c r="P21" s="44"/>
      <c r="Q21" s="44"/>
      <c r="S21" s="45"/>
      <c r="T21" s="45"/>
      <c r="U21" s="45"/>
      <c r="V21" s="45"/>
      <c r="W21" s="45"/>
      <c r="X21" s="45"/>
      <c r="Y21" s="45"/>
    </row>
    <row r="22" spans="2:25" x14ac:dyDescent="0.25">
      <c r="B22" s="11"/>
      <c r="C22" s="44"/>
      <c r="D22" s="44"/>
      <c r="E22" s="44"/>
      <c r="F22" s="44"/>
      <c r="G22" s="44"/>
      <c r="H22" s="44"/>
      <c r="I22" s="44"/>
      <c r="J22" s="44"/>
      <c r="K22" s="44"/>
      <c r="L22" s="44"/>
      <c r="M22" s="44"/>
      <c r="N22" s="44"/>
      <c r="O22" s="44"/>
      <c r="P22" s="44"/>
      <c r="Q22" s="44"/>
      <c r="S22" s="45"/>
      <c r="T22" s="45"/>
      <c r="U22" s="45"/>
      <c r="V22" s="45"/>
      <c r="W22" s="45"/>
      <c r="X22" s="45"/>
      <c r="Y22" s="45"/>
    </row>
    <row r="23" spans="2:25" x14ac:dyDescent="0.25">
      <c r="B23" s="11"/>
      <c r="C23" s="44"/>
      <c r="D23" s="44"/>
      <c r="E23" s="44"/>
      <c r="F23" s="44"/>
      <c r="G23" s="44"/>
      <c r="H23" s="44"/>
      <c r="I23" s="44"/>
      <c r="J23" s="44"/>
      <c r="K23" s="44"/>
      <c r="L23" s="44"/>
      <c r="M23" s="44"/>
      <c r="N23" s="44"/>
      <c r="O23" s="44"/>
      <c r="P23" s="44"/>
      <c r="Q23" s="44"/>
      <c r="S23" s="45"/>
      <c r="T23" s="45"/>
      <c r="U23" s="45"/>
      <c r="V23" s="45"/>
      <c r="W23" s="45"/>
      <c r="X23" s="45"/>
      <c r="Y23" s="45"/>
    </row>
    <row r="24" spans="2:25" x14ac:dyDescent="0.25">
      <c r="B24" s="11"/>
      <c r="C24" s="44"/>
      <c r="D24" s="44"/>
      <c r="E24" s="44"/>
      <c r="F24" s="44"/>
      <c r="G24" s="44"/>
      <c r="H24" s="44"/>
      <c r="I24" s="44"/>
      <c r="J24" s="44"/>
      <c r="K24" s="44"/>
      <c r="L24" s="44"/>
      <c r="M24" s="44"/>
      <c r="N24" s="44"/>
      <c r="O24" s="44"/>
      <c r="P24" s="44"/>
      <c r="Q24" s="44"/>
      <c r="S24" s="45"/>
      <c r="T24" s="45"/>
      <c r="U24" s="45"/>
      <c r="V24" s="45"/>
      <c r="W24" s="45"/>
      <c r="X24" s="45"/>
      <c r="Y24" s="45"/>
    </row>
    <row r="25" spans="2:25" x14ac:dyDescent="0.25">
      <c r="B25" s="11"/>
      <c r="C25" s="44"/>
      <c r="D25" s="44"/>
      <c r="E25" s="44"/>
      <c r="F25" s="44"/>
      <c r="G25" s="44"/>
      <c r="H25" s="44"/>
      <c r="I25" s="44"/>
      <c r="J25" s="44"/>
      <c r="K25" s="44"/>
      <c r="L25" s="44"/>
      <c r="M25" s="44"/>
      <c r="N25" s="44"/>
      <c r="O25" s="44"/>
      <c r="P25" s="44"/>
      <c r="Q25" s="44"/>
      <c r="S25" s="45"/>
      <c r="T25" s="45"/>
      <c r="U25" s="45"/>
      <c r="V25" s="45"/>
      <c r="W25" s="45"/>
      <c r="X25" s="45"/>
      <c r="Y25" s="45"/>
    </row>
    <row r="26" spans="2:25" ht="15.75" customHeight="1" thickBot="1" x14ac:dyDescent="0.3">
      <c r="B26" s="58" t="s">
        <v>22</v>
      </c>
      <c r="C26" s="60">
        <f>SUM(C7:C25)</f>
        <v>1141.1749962000001</v>
      </c>
      <c r="D26" s="60">
        <f>SUM(D7:D25)</f>
        <v>1823.7919962000001</v>
      </c>
      <c r="E26" s="60">
        <f>SUM(E7:E25)</f>
        <v>2220.3951665</v>
      </c>
      <c r="F26" s="60"/>
      <c r="G26" s="60">
        <f>SUM(G7:G25)</f>
        <v>2414.2684817999998</v>
      </c>
      <c r="H26" s="60">
        <f>SUM(H7:H25)</f>
        <v>3351.1975386999998</v>
      </c>
      <c r="I26" s="60">
        <f>SUM(I7:I25)</f>
        <v>3555.1947983</v>
      </c>
      <c r="J26" s="60"/>
      <c r="K26" s="60">
        <f>SUM(K7:K25)</f>
        <v>2</v>
      </c>
      <c r="L26" s="60">
        <f>SUM(L7:L25)</f>
        <v>12</v>
      </c>
      <c r="M26" s="60">
        <f>SUM(M7:M25)</f>
        <v>25</v>
      </c>
      <c r="N26" s="60"/>
      <c r="O26" s="60">
        <f>SUM(O7:O25)</f>
        <v>1142</v>
      </c>
      <c r="P26" s="60">
        <f>SUM(P7:P25)</f>
        <v>1154</v>
      </c>
      <c r="Q26" s="60">
        <f>SUM(Q7:Q25)</f>
        <v>1219</v>
      </c>
      <c r="R26" s="59"/>
      <c r="S26" s="61">
        <f t="shared" ref="S26:U26" si="6">IFERROR(K26/C26, "NaN")</f>
        <v>1.7525795839023832E-3</v>
      </c>
      <c r="T26" s="61">
        <f t="shared" si="6"/>
        <v>6.5796976985329743E-3</v>
      </c>
      <c r="U26" s="61">
        <f t="shared" si="6"/>
        <v>1.1259257080534633E-2</v>
      </c>
      <c r="V26" s="61"/>
      <c r="W26" s="61">
        <f t="shared" ref="W26:Y26" si="7">IFERROR(O26/G26, "NaN")</f>
        <v>0.4730211277697508</v>
      </c>
      <c r="X26" s="61">
        <f t="shared" si="7"/>
        <v>0.34435451407250106</v>
      </c>
      <c r="Y26" s="61">
        <f t="shared" si="7"/>
        <v>0.34287853947775054</v>
      </c>
    </row>
  </sheetData>
  <mergeCells count="7">
    <mergeCell ref="K4:Q4"/>
    <mergeCell ref="W5:Y5"/>
    <mergeCell ref="C5:E5"/>
    <mergeCell ref="G5:I5"/>
    <mergeCell ref="K5:M5"/>
    <mergeCell ref="O5:Q5"/>
    <mergeCell ref="S5:U5"/>
  </mergeCells>
  <pageMargins left="0.7" right="0.7" top="0.75" bottom="0.75" header="0.3" footer="0.3"/>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B1:N27"/>
  <sheetViews>
    <sheetView workbookViewId="0"/>
  </sheetViews>
  <sheetFormatPr defaultRowHeight="15" x14ac:dyDescent="0.25"/>
  <sheetData>
    <row r="1" spans="2:14" x14ac:dyDescent="0.25">
      <c r="B1" s="75" t="s">
        <v>2</v>
      </c>
    </row>
    <row r="2" spans="2:14" x14ac:dyDescent="0.25">
      <c r="B2" t="s">
        <v>88</v>
      </c>
      <c r="C2" t="s">
        <v>89</v>
      </c>
    </row>
    <row r="4" spans="2:14" ht="15.75" customHeight="1" thickBot="1" x14ac:dyDescent="0.3"/>
    <row r="5" spans="2:14" ht="15.75" customHeight="1" thickBot="1" x14ac:dyDescent="0.3">
      <c r="B5" s="65"/>
      <c r="C5" s="163" t="s">
        <v>90</v>
      </c>
      <c r="D5" s="163" t="s">
        <v>91</v>
      </c>
      <c r="E5" s="46"/>
      <c r="F5" s="146" t="s">
        <v>92</v>
      </c>
      <c r="G5" s="137"/>
      <c r="H5" s="137"/>
      <c r="I5" s="137"/>
      <c r="J5" s="65"/>
      <c r="K5" s="146" t="s">
        <v>93</v>
      </c>
      <c r="L5" s="137"/>
      <c r="M5" s="137"/>
      <c r="N5" s="137"/>
    </row>
    <row r="6" spans="2:14" ht="54" customHeight="1" thickBot="1" x14ac:dyDescent="0.3">
      <c r="B6" s="10" t="s">
        <v>14</v>
      </c>
      <c r="C6" s="157"/>
      <c r="D6" s="157"/>
      <c r="E6" s="5"/>
      <c r="F6" s="10" t="s">
        <v>94</v>
      </c>
      <c r="G6" s="10" t="s">
        <v>95</v>
      </c>
      <c r="H6" s="10" t="s">
        <v>40</v>
      </c>
      <c r="I6" s="10" t="s">
        <v>96</v>
      </c>
      <c r="J6" s="10"/>
      <c r="K6" s="10" t="s">
        <v>94</v>
      </c>
      <c r="L6" s="10" t="s">
        <v>95</v>
      </c>
      <c r="M6" s="10" t="s">
        <v>40</v>
      </c>
      <c r="N6" s="10" t="s">
        <v>96</v>
      </c>
    </row>
    <row r="7" spans="2:14" x14ac:dyDescent="0.25">
      <c r="B7" s="2" t="s">
        <v>18</v>
      </c>
      <c r="C7" s="44">
        <v>4258.8004378000014</v>
      </c>
      <c r="D7" s="44">
        <v>5567.3698442000004</v>
      </c>
      <c r="E7" s="44"/>
      <c r="F7" s="44">
        <v>0</v>
      </c>
      <c r="G7" s="44">
        <v>0</v>
      </c>
      <c r="H7" s="44">
        <v>0</v>
      </c>
      <c r="I7" s="45" t="str">
        <f t="shared" ref="I7:I10" si="0">IFERROR(F7/H7, "NaN")</f>
        <v>NaN</v>
      </c>
      <c r="J7" s="44"/>
      <c r="K7" s="44">
        <v>26</v>
      </c>
      <c r="L7" s="44">
        <v>60</v>
      </c>
      <c r="M7" s="44">
        <v>86</v>
      </c>
      <c r="N7" s="45">
        <f t="shared" ref="N7:N10" si="1">IFERROR(K7/M7, "NaN")</f>
        <v>0.30232558139534882</v>
      </c>
    </row>
    <row r="8" spans="2:14" x14ac:dyDescent="0.25">
      <c r="B8" s="2" t="s">
        <v>19</v>
      </c>
      <c r="C8" s="44">
        <v>224.06248790000001</v>
      </c>
      <c r="D8" s="44">
        <v>2086.6783065999998</v>
      </c>
      <c r="E8" s="44"/>
      <c r="F8" s="44">
        <v>34</v>
      </c>
      <c r="G8" s="44">
        <v>1143</v>
      </c>
      <c r="H8" s="44">
        <v>1176</v>
      </c>
      <c r="I8" s="45">
        <f t="shared" si="0"/>
        <v>2.8911564625850341E-2</v>
      </c>
      <c r="J8" s="44"/>
      <c r="K8" s="44">
        <v>55</v>
      </c>
      <c r="L8" s="44">
        <v>1420</v>
      </c>
      <c r="M8" s="44">
        <v>1475</v>
      </c>
      <c r="N8" s="45">
        <f t="shared" si="1"/>
        <v>3.7288135593220341E-2</v>
      </c>
    </row>
    <row r="9" spans="2:14" x14ac:dyDescent="0.25">
      <c r="B9" s="2" t="s">
        <v>20</v>
      </c>
      <c r="C9" s="44">
        <v>55.589745699999987</v>
      </c>
      <c r="D9" s="44">
        <v>448.73545939999991</v>
      </c>
      <c r="E9" s="44"/>
      <c r="F9" s="44">
        <v>12</v>
      </c>
      <c r="G9" s="44">
        <v>48</v>
      </c>
      <c r="H9" s="44">
        <v>59</v>
      </c>
      <c r="I9" s="45">
        <f t="shared" si="0"/>
        <v>0.20338983050847459</v>
      </c>
      <c r="J9" s="44"/>
      <c r="K9" s="44">
        <v>12</v>
      </c>
      <c r="L9" s="44">
        <v>167</v>
      </c>
      <c r="M9" s="44">
        <v>180</v>
      </c>
      <c r="N9" s="45">
        <f t="shared" si="1"/>
        <v>6.6666666666666666E-2</v>
      </c>
    </row>
    <row r="10" spans="2:14" x14ac:dyDescent="0.25">
      <c r="B10" s="2" t="s">
        <v>21</v>
      </c>
      <c r="C10" s="44">
        <v>1735.7410184</v>
      </c>
      <c r="D10" s="44">
        <v>2986.9245322000002</v>
      </c>
      <c r="E10" s="44"/>
      <c r="F10" s="44">
        <v>4</v>
      </c>
      <c r="G10" s="44">
        <v>4</v>
      </c>
      <c r="H10" s="44">
        <v>8</v>
      </c>
      <c r="I10" s="45">
        <f t="shared" si="0"/>
        <v>0.5</v>
      </c>
      <c r="J10" s="44"/>
      <c r="K10" s="44">
        <v>13</v>
      </c>
      <c r="L10" s="44">
        <v>89</v>
      </c>
      <c r="M10" s="44">
        <v>102</v>
      </c>
      <c r="N10" s="45">
        <f t="shared" si="1"/>
        <v>0.12745098039215685</v>
      </c>
    </row>
    <row r="11" spans="2:14" x14ac:dyDescent="0.25">
      <c r="B11" s="2"/>
      <c r="C11" s="44"/>
      <c r="D11" s="44"/>
      <c r="E11" s="44"/>
      <c r="F11" s="44"/>
      <c r="G11" s="44"/>
      <c r="H11" s="44"/>
      <c r="I11" s="45"/>
      <c r="J11" s="44"/>
      <c r="K11" s="44"/>
      <c r="L11" s="44"/>
      <c r="M11" s="44"/>
      <c r="N11" s="45"/>
    </row>
    <row r="12" spans="2:14" x14ac:dyDescent="0.25">
      <c r="B12" s="2"/>
      <c r="C12" s="44"/>
      <c r="D12" s="44"/>
      <c r="E12" s="44"/>
      <c r="F12" s="44"/>
      <c r="G12" s="44"/>
      <c r="H12" s="44"/>
      <c r="I12" s="45"/>
      <c r="J12" s="44"/>
      <c r="K12" s="44"/>
      <c r="L12" s="44"/>
      <c r="M12" s="44"/>
      <c r="N12" s="45"/>
    </row>
    <row r="13" spans="2:14" x14ac:dyDescent="0.25">
      <c r="B13" s="2"/>
      <c r="C13" s="44"/>
      <c r="D13" s="44"/>
      <c r="E13" s="44"/>
      <c r="F13" s="44"/>
      <c r="G13" s="44"/>
      <c r="H13" s="44"/>
      <c r="I13" s="45"/>
      <c r="J13" s="44"/>
      <c r="K13" s="44"/>
      <c r="L13" s="44"/>
      <c r="M13" s="44"/>
      <c r="N13" s="45"/>
    </row>
    <row r="14" spans="2:14" x14ac:dyDescent="0.25">
      <c r="B14" s="2"/>
      <c r="C14" s="44"/>
      <c r="D14" s="44"/>
      <c r="E14" s="44"/>
      <c r="F14" s="44"/>
      <c r="G14" s="44"/>
      <c r="H14" s="44"/>
      <c r="I14" s="45"/>
      <c r="J14" s="44"/>
      <c r="K14" s="44"/>
      <c r="L14" s="44"/>
      <c r="M14" s="44"/>
      <c r="N14" s="45"/>
    </row>
    <row r="15" spans="2:14" x14ac:dyDescent="0.25">
      <c r="B15" s="11"/>
      <c r="C15" s="44"/>
      <c r="D15" s="44"/>
      <c r="E15" s="44"/>
      <c r="F15" s="44"/>
      <c r="G15" s="44"/>
      <c r="H15" s="44"/>
      <c r="I15" s="45"/>
      <c r="J15" s="44"/>
      <c r="K15" s="44"/>
      <c r="L15" s="44"/>
      <c r="M15" s="44"/>
      <c r="N15" s="45"/>
    </row>
    <row r="16" spans="2:14" x14ac:dyDescent="0.25">
      <c r="B16" s="11"/>
      <c r="C16" s="44"/>
      <c r="D16" s="44"/>
      <c r="E16" s="44"/>
      <c r="F16" s="44"/>
      <c r="G16" s="44"/>
      <c r="H16" s="44"/>
      <c r="I16" s="45"/>
      <c r="J16" s="44"/>
      <c r="K16" s="44"/>
      <c r="L16" s="44"/>
      <c r="M16" s="44"/>
      <c r="N16" s="45"/>
    </row>
    <row r="17" spans="2:14" x14ac:dyDescent="0.25">
      <c r="B17" s="11"/>
      <c r="C17" s="44"/>
      <c r="D17" s="44"/>
      <c r="E17" s="44"/>
      <c r="F17" s="44"/>
      <c r="G17" s="44"/>
      <c r="H17" s="44"/>
      <c r="I17" s="45"/>
      <c r="J17" s="44"/>
      <c r="K17" s="44"/>
      <c r="L17" s="44"/>
      <c r="M17" s="44"/>
      <c r="N17" s="45"/>
    </row>
    <row r="18" spans="2:14" x14ac:dyDescent="0.25">
      <c r="B18" s="11"/>
      <c r="C18" s="44"/>
      <c r="D18" s="44"/>
      <c r="E18" s="44"/>
      <c r="F18" s="44"/>
      <c r="G18" s="44"/>
      <c r="H18" s="44"/>
      <c r="I18" s="45"/>
      <c r="J18" s="44"/>
      <c r="K18" s="44"/>
      <c r="L18" s="44"/>
      <c r="M18" s="44"/>
      <c r="N18" s="45"/>
    </row>
    <row r="19" spans="2:14" x14ac:dyDescent="0.25">
      <c r="B19" s="11"/>
      <c r="C19" s="44"/>
      <c r="D19" s="44"/>
      <c r="E19" s="44"/>
      <c r="F19" s="44"/>
      <c r="G19" s="44"/>
      <c r="H19" s="44"/>
      <c r="I19" s="45"/>
      <c r="J19" s="44"/>
      <c r="K19" s="44"/>
      <c r="L19" s="44"/>
      <c r="M19" s="44"/>
      <c r="N19" s="45"/>
    </row>
    <row r="20" spans="2:14" x14ac:dyDescent="0.25">
      <c r="B20" s="11"/>
      <c r="C20" s="44"/>
      <c r="D20" s="44"/>
      <c r="E20" s="44"/>
      <c r="F20" s="44"/>
      <c r="G20" s="44"/>
      <c r="H20" s="44"/>
      <c r="I20" s="45"/>
      <c r="J20" s="44"/>
      <c r="K20" s="44"/>
      <c r="L20" s="44"/>
      <c r="M20" s="44"/>
      <c r="N20" s="45"/>
    </row>
    <row r="21" spans="2:14" x14ac:dyDescent="0.25">
      <c r="B21" s="11"/>
      <c r="C21" s="44"/>
      <c r="D21" s="44"/>
      <c r="E21" s="44"/>
      <c r="F21" s="44"/>
      <c r="G21" s="44"/>
      <c r="H21" s="44"/>
      <c r="I21" s="45"/>
      <c r="J21" s="44"/>
      <c r="K21" s="44"/>
      <c r="L21" s="44"/>
      <c r="M21" s="44"/>
      <c r="N21" s="45"/>
    </row>
    <row r="22" spans="2:14" x14ac:dyDescent="0.25">
      <c r="B22" s="11"/>
      <c r="C22" s="44"/>
      <c r="D22" s="44"/>
      <c r="E22" s="44"/>
      <c r="F22" s="44"/>
      <c r="G22" s="44"/>
      <c r="H22" s="44"/>
      <c r="I22" s="45"/>
      <c r="J22" s="44"/>
      <c r="K22" s="44"/>
      <c r="L22" s="44"/>
      <c r="M22" s="44"/>
      <c r="N22" s="45"/>
    </row>
    <row r="23" spans="2:14" x14ac:dyDescent="0.25">
      <c r="B23" s="11"/>
      <c r="C23" s="44"/>
      <c r="D23" s="44"/>
      <c r="E23" s="44"/>
      <c r="F23" s="44"/>
      <c r="G23" s="44"/>
      <c r="H23" s="44"/>
      <c r="I23" s="45"/>
      <c r="J23" s="44"/>
      <c r="K23" s="44"/>
      <c r="L23" s="44"/>
      <c r="M23" s="44"/>
      <c r="N23" s="45"/>
    </row>
    <row r="24" spans="2:14" x14ac:dyDescent="0.25">
      <c r="B24" s="11"/>
      <c r="C24" s="44"/>
      <c r="D24" s="44"/>
      <c r="E24" s="44"/>
      <c r="F24" s="44"/>
      <c r="G24" s="44"/>
      <c r="H24" s="44"/>
      <c r="I24" s="45"/>
      <c r="J24" s="44"/>
      <c r="K24" s="44"/>
      <c r="L24" s="44"/>
      <c r="M24" s="44"/>
      <c r="N24" s="45"/>
    </row>
    <row r="25" spans="2:14" x14ac:dyDescent="0.25">
      <c r="B25" s="11"/>
      <c r="C25" s="44"/>
      <c r="D25" s="44"/>
      <c r="E25" s="44"/>
      <c r="F25" s="44"/>
      <c r="G25" s="44"/>
      <c r="H25" s="44"/>
      <c r="I25" s="45"/>
      <c r="J25" s="44"/>
      <c r="K25" s="44"/>
      <c r="L25" s="44"/>
      <c r="M25" s="44"/>
      <c r="N25" s="45"/>
    </row>
    <row r="26" spans="2:14" ht="15.75" customHeight="1" thickBot="1" x14ac:dyDescent="0.3">
      <c r="B26" s="23"/>
      <c r="C26" s="57"/>
      <c r="D26" s="57"/>
      <c r="E26" s="44"/>
      <c r="F26" s="57"/>
      <c r="G26" s="57"/>
      <c r="H26" s="57"/>
      <c r="I26" s="45"/>
      <c r="K26" s="57"/>
      <c r="L26" s="57"/>
      <c r="M26" s="57"/>
      <c r="N26" s="45"/>
    </row>
    <row r="27" spans="2:14" ht="15.75" customHeight="1" thickBot="1" x14ac:dyDescent="0.3">
      <c r="B27" s="62" t="s">
        <v>22</v>
      </c>
      <c r="C27" s="63">
        <f>SUM(C7:C26)</f>
        <v>6274.1936898000013</v>
      </c>
      <c r="D27" s="63">
        <f>SUM(D7:D26)</f>
        <v>11089.708142400001</v>
      </c>
      <c r="E27" s="44"/>
      <c r="F27" s="63">
        <f>SUM(F7:F26)</f>
        <v>50</v>
      </c>
      <c r="G27" s="63">
        <f>SUM(G7:G26)</f>
        <v>1195</v>
      </c>
      <c r="H27" s="63">
        <f>SUM(H7:H26)</f>
        <v>1243</v>
      </c>
      <c r="I27" s="64">
        <f t="shared" ref="I27" si="2">IFERROR(F27/H27, "NaN")</f>
        <v>4.0225261464199517E-2</v>
      </c>
      <c r="K27" s="63">
        <f>SUM(K7:K26)</f>
        <v>106</v>
      </c>
      <c r="L27" s="63">
        <f>SUM(L7:L26)</f>
        <v>1736</v>
      </c>
      <c r="M27" s="63">
        <f>SUM(M7:M26)</f>
        <v>1843</v>
      </c>
      <c r="N27" s="64">
        <f t="shared" ref="N27" si="3">IFERROR(K27/M27, "NaN")</f>
        <v>5.7514921323928381E-2</v>
      </c>
    </row>
  </sheetData>
  <mergeCells count="4">
    <mergeCell ref="C5:C6"/>
    <mergeCell ref="F5:I5"/>
    <mergeCell ref="K5:N5"/>
    <mergeCell ref="D5:D6"/>
  </mergeCells>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1:AY28"/>
  <sheetViews>
    <sheetView topLeftCell="N1" workbookViewId="0">
      <selection activeCell="AW7" sqref="AW7"/>
    </sheetView>
  </sheetViews>
  <sheetFormatPr defaultRowHeight="15" x14ac:dyDescent="0.25"/>
  <cols>
    <col min="1" max="1" width="6" customWidth="1"/>
    <col min="3" max="3" width="16" customWidth="1"/>
    <col min="6" max="6" width="4.7109375" customWidth="1"/>
    <col min="10" max="10" width="3.28515625" customWidth="1"/>
    <col min="14" max="14" width="3.28515625" customWidth="1"/>
    <col min="18" max="18" width="4.5703125" customWidth="1"/>
    <col min="22" max="22" width="3.5703125" customWidth="1"/>
    <col min="26" max="26" width="3.5703125" customWidth="1"/>
    <col min="30" max="30" width="2.7109375" customWidth="1"/>
    <col min="34" max="34" width="2.7109375" customWidth="1"/>
    <col min="38" max="38" width="2.7109375" customWidth="1"/>
    <col min="39" max="39" width="14.7109375" customWidth="1"/>
    <col min="43" max="43" width="2.7109375" customWidth="1"/>
    <col min="48" max="48" width="2.7109375" customWidth="1"/>
  </cols>
  <sheetData>
    <row r="1" spans="2:51" x14ac:dyDescent="0.25">
      <c r="B1" s="75" t="s">
        <v>97</v>
      </c>
    </row>
    <row r="2" spans="2:51" x14ac:dyDescent="0.25">
      <c r="B2" t="s">
        <v>98</v>
      </c>
    </row>
    <row r="3" spans="2:51" ht="15.75" customHeight="1" thickBot="1" x14ac:dyDescent="0.3">
      <c r="AE3" s="39"/>
      <c r="AF3" s="39" t="s">
        <v>99</v>
      </c>
      <c r="AJ3" s="39" t="s">
        <v>99</v>
      </c>
      <c r="AM3" s="122" t="s">
        <v>100</v>
      </c>
      <c r="AN3" s="122"/>
      <c r="AO3" s="123"/>
      <c r="AP3" s="123"/>
      <c r="AR3" s="122" t="s">
        <v>100</v>
      </c>
      <c r="AS3" s="122"/>
      <c r="AT3" s="123"/>
      <c r="AU3" s="123"/>
      <c r="AW3" s="190" t="s">
        <v>193</v>
      </c>
      <c r="AX3" s="190"/>
      <c r="AY3" s="190"/>
    </row>
    <row r="4" spans="2:51" ht="15.75" customHeight="1" thickBot="1" x14ac:dyDescent="0.3">
      <c r="D4" s="44"/>
      <c r="E4" s="44"/>
      <c r="G4" s="146" t="s">
        <v>5</v>
      </c>
      <c r="H4" s="137"/>
      <c r="I4" s="137"/>
      <c r="J4" s="137"/>
      <c r="K4" s="137"/>
      <c r="L4" s="137"/>
      <c r="M4" s="137"/>
      <c r="N4" s="137"/>
      <c r="O4" s="137"/>
      <c r="P4" s="137"/>
      <c r="Q4" s="137"/>
      <c r="S4" s="146" t="s">
        <v>6</v>
      </c>
      <c r="T4" s="137"/>
      <c r="U4" s="137"/>
      <c r="V4" s="137"/>
      <c r="W4" s="137"/>
      <c r="X4" s="137"/>
      <c r="Y4" s="137"/>
      <c r="Z4" s="137"/>
      <c r="AA4" s="137"/>
      <c r="AB4" s="137"/>
      <c r="AC4" s="137"/>
      <c r="AE4" s="146" t="s">
        <v>101</v>
      </c>
      <c r="AF4" s="137"/>
      <c r="AG4" s="137"/>
      <c r="AI4" s="146" t="s">
        <v>102</v>
      </c>
      <c r="AJ4" s="137"/>
      <c r="AK4" s="137"/>
      <c r="AM4" s="146" t="s">
        <v>101</v>
      </c>
      <c r="AN4" s="137"/>
      <c r="AO4" s="137"/>
      <c r="AP4" s="137"/>
      <c r="AR4" s="146" t="s">
        <v>188</v>
      </c>
      <c r="AS4" s="137"/>
      <c r="AT4" s="137"/>
      <c r="AU4" s="137"/>
      <c r="AW4" s="191"/>
      <c r="AX4" s="191"/>
      <c r="AY4" s="191"/>
    </row>
    <row r="5" spans="2:51" ht="21.75" customHeight="1" thickBot="1" x14ac:dyDescent="0.3">
      <c r="B5" s="164" t="s">
        <v>14</v>
      </c>
      <c r="C5" s="163" t="s">
        <v>103</v>
      </c>
      <c r="D5" s="146" t="s">
        <v>104</v>
      </c>
      <c r="E5" s="137"/>
      <c r="F5" s="42"/>
      <c r="G5" s="146" t="s">
        <v>15</v>
      </c>
      <c r="H5" s="137"/>
      <c r="I5" s="137"/>
      <c r="K5" s="146" t="s">
        <v>16</v>
      </c>
      <c r="L5" s="137"/>
      <c r="M5" s="137"/>
      <c r="O5" s="146" t="s">
        <v>17</v>
      </c>
      <c r="P5" s="137"/>
      <c r="Q5" s="137"/>
      <c r="S5" s="146" t="s">
        <v>15</v>
      </c>
      <c r="T5" s="137"/>
      <c r="U5" s="137"/>
      <c r="W5" s="146" t="s">
        <v>16</v>
      </c>
      <c r="X5" s="137"/>
      <c r="Y5" s="137"/>
      <c r="AA5" s="146" t="s">
        <v>17</v>
      </c>
      <c r="AB5" s="137"/>
      <c r="AC5" s="137"/>
      <c r="AE5" s="78" t="s">
        <v>15</v>
      </c>
      <c r="AF5" s="78" t="s">
        <v>16</v>
      </c>
      <c r="AG5" s="78" t="s">
        <v>17</v>
      </c>
      <c r="AI5" s="78" t="s">
        <v>15</v>
      </c>
      <c r="AJ5" s="78" t="s">
        <v>16</v>
      </c>
      <c r="AK5" s="78" t="s">
        <v>17</v>
      </c>
      <c r="AM5" s="78" t="s">
        <v>45</v>
      </c>
      <c r="AN5" s="78" t="s">
        <v>105</v>
      </c>
      <c r="AO5" s="78" t="s">
        <v>106</v>
      </c>
      <c r="AP5" s="78" t="s">
        <v>107</v>
      </c>
      <c r="AR5" s="78" t="s">
        <v>45</v>
      </c>
      <c r="AS5" s="78" t="s">
        <v>105</v>
      </c>
      <c r="AT5" s="78" t="s">
        <v>106</v>
      </c>
      <c r="AU5" s="78" t="s">
        <v>107</v>
      </c>
      <c r="AW5" s="78" t="s">
        <v>105</v>
      </c>
      <c r="AX5" s="78" t="s">
        <v>106</v>
      </c>
      <c r="AY5" s="78" t="s">
        <v>107</v>
      </c>
    </row>
    <row r="6" spans="2:51" ht="25.5" customHeight="1" thickBot="1" x14ac:dyDescent="0.3">
      <c r="B6" s="157"/>
      <c r="C6" s="157"/>
      <c r="D6" s="10" t="s">
        <v>94</v>
      </c>
      <c r="E6" s="10" t="s">
        <v>95</v>
      </c>
      <c r="F6" s="43"/>
      <c r="G6" s="10" t="s">
        <v>94</v>
      </c>
      <c r="H6" s="10" t="s">
        <v>95</v>
      </c>
      <c r="I6" s="10" t="s">
        <v>108</v>
      </c>
      <c r="K6" s="10" t="s">
        <v>94</v>
      </c>
      <c r="L6" s="10" t="s">
        <v>95</v>
      </c>
      <c r="M6" s="10" t="s">
        <v>108</v>
      </c>
      <c r="O6" s="10" t="s">
        <v>94</v>
      </c>
      <c r="P6" s="10" t="s">
        <v>95</v>
      </c>
      <c r="Q6" s="10" t="s">
        <v>108</v>
      </c>
      <c r="S6" s="10" t="s">
        <v>94</v>
      </c>
      <c r="T6" s="10" t="s">
        <v>95</v>
      </c>
      <c r="U6" s="10" t="s">
        <v>108</v>
      </c>
      <c r="W6" s="10" t="s">
        <v>94</v>
      </c>
      <c r="X6" s="10" t="s">
        <v>95</v>
      </c>
      <c r="Y6" s="10" t="s">
        <v>108</v>
      </c>
      <c r="AA6" s="10" t="s">
        <v>94</v>
      </c>
      <c r="AB6" s="10" t="s">
        <v>95</v>
      </c>
      <c r="AC6" s="10" t="s">
        <v>108</v>
      </c>
      <c r="AE6" s="10" t="s">
        <v>109</v>
      </c>
      <c r="AF6" s="10" t="s">
        <v>109</v>
      </c>
      <c r="AG6" s="10" t="s">
        <v>109</v>
      </c>
      <c r="AI6" s="10" t="s">
        <v>109</v>
      </c>
      <c r="AJ6" s="10" t="s">
        <v>109</v>
      </c>
      <c r="AK6" s="10" t="s">
        <v>109</v>
      </c>
      <c r="AM6" s="10" t="s">
        <v>109</v>
      </c>
      <c r="AN6" s="10" t="s">
        <v>109</v>
      </c>
      <c r="AO6" s="10" t="s">
        <v>109</v>
      </c>
      <c r="AP6" s="10" t="s">
        <v>109</v>
      </c>
      <c r="AR6" s="10" t="s">
        <v>109</v>
      </c>
      <c r="AS6" s="10" t="s">
        <v>109</v>
      </c>
      <c r="AT6" s="10" t="s">
        <v>109</v>
      </c>
      <c r="AU6" s="10" t="s">
        <v>109</v>
      </c>
      <c r="AW6" s="10" t="s">
        <v>109</v>
      </c>
      <c r="AX6" s="10" t="s">
        <v>109</v>
      </c>
      <c r="AY6" s="10" t="s">
        <v>109</v>
      </c>
    </row>
    <row r="7" spans="2:51" x14ac:dyDescent="0.25">
      <c r="B7" t="s">
        <v>18</v>
      </c>
      <c r="D7" s="44">
        <v>110.3512372</v>
      </c>
      <c r="E7" s="44">
        <v>3.9044547999999999</v>
      </c>
      <c r="F7" s="44"/>
      <c r="G7" s="44">
        <v>0</v>
      </c>
      <c r="H7" s="44">
        <v>0</v>
      </c>
      <c r="I7" s="45" t="str">
        <f t="shared" ref="I7:I10" si="0">IFERROR(G7/H7, "NaN")</f>
        <v>NaN</v>
      </c>
      <c r="K7" s="44">
        <v>0</v>
      </c>
      <c r="L7" s="44">
        <v>0</v>
      </c>
      <c r="M7" s="45" t="str">
        <f t="shared" ref="M7:M10" si="1">IFERROR(K7/L7, "NaN")</f>
        <v>NaN</v>
      </c>
      <c r="O7" s="44">
        <v>0</v>
      </c>
      <c r="P7" s="44">
        <v>0</v>
      </c>
      <c r="Q7" s="45" t="str">
        <f t="shared" ref="Q7:Q10" si="2">IFERROR(O7/P7, "NaN")</f>
        <v>NaN</v>
      </c>
      <c r="S7" s="44">
        <v>0</v>
      </c>
      <c r="T7" s="44">
        <v>0</v>
      </c>
      <c r="U7" s="45" t="str">
        <f t="shared" ref="U7:U10" si="3">IFERROR(S7/T7, "NaN")</f>
        <v>NaN</v>
      </c>
      <c r="W7" s="44">
        <v>0</v>
      </c>
      <c r="X7" s="44">
        <v>0</v>
      </c>
      <c r="Y7" s="45" t="str">
        <f t="shared" ref="Y7:Y10" si="4">IFERROR(W7/X7, "NaN")</f>
        <v>NaN</v>
      </c>
      <c r="AA7" s="44">
        <v>0</v>
      </c>
      <c r="AB7" s="44">
        <v>0</v>
      </c>
      <c r="AC7" s="45" t="str">
        <f t="shared" ref="AC7:AC10" si="5">IFERROR(AA7/AB7, "NaN")</f>
        <v>NaN</v>
      </c>
      <c r="AE7" s="44">
        <f>'Table3-6'!C7-'Table3-8'!H7</f>
        <v>683.77104340000005</v>
      </c>
      <c r="AF7" s="44">
        <f>'Table3-6'!D7-'Table3-8'!L7</f>
        <v>1173.1245713000001</v>
      </c>
      <c r="AG7" s="44">
        <f>'Table3-6'!E7-'Table3-8'!P7</f>
        <v>1377.2664</v>
      </c>
      <c r="AI7" s="44">
        <f>('Table3-6'!G7+'Table3-8'!AE7)-'Table3-8'!T7</f>
        <v>1074.9556265000001</v>
      </c>
      <c r="AJ7" s="44">
        <f>('Table3-6'!H7+'Table3-8'!AF7)-'Table3-8'!X7</f>
        <v>1697.6965576</v>
      </c>
      <c r="AK7" s="44">
        <f>('Table3-6'!I7+'Table3-8'!AG7)-'Table3-8'!AB7</f>
        <v>2013.1480058</v>
      </c>
      <c r="AM7" s="44">
        <v>924.22846779999998</v>
      </c>
      <c r="AN7" s="44">
        <v>616.31773280000004</v>
      </c>
      <c r="AO7" s="44">
        <v>465.19589849999988</v>
      </c>
      <c r="AP7" s="44">
        <v>310.2960202999999</v>
      </c>
      <c r="AR7" s="44">
        <v>98.302382399999999</v>
      </c>
      <c r="AS7" s="44">
        <v>90.954919000000018</v>
      </c>
      <c r="AT7" s="44">
        <v>68.400706400000004</v>
      </c>
      <c r="AU7" s="44">
        <v>58.314963000000013</v>
      </c>
      <c r="AW7" s="44">
        <f t="shared" ref="AW7:AY10" si="6">AI7+AN7+AS7</f>
        <v>1782.2282783000003</v>
      </c>
      <c r="AX7" s="44">
        <f t="shared" si="6"/>
        <v>2231.2931625000001</v>
      </c>
      <c r="AY7" s="44">
        <f t="shared" si="6"/>
        <v>2381.7589890999998</v>
      </c>
    </row>
    <row r="8" spans="2:51" x14ac:dyDescent="0.25">
      <c r="B8" t="s">
        <v>19</v>
      </c>
      <c r="D8" s="44">
        <v>21.4904744</v>
      </c>
      <c r="E8" s="44">
        <v>0.85895759999999988</v>
      </c>
      <c r="F8" s="44"/>
      <c r="G8" s="44">
        <v>0</v>
      </c>
      <c r="H8" s="44">
        <v>0</v>
      </c>
      <c r="I8" s="45" t="str">
        <f t="shared" si="0"/>
        <v>NaN</v>
      </c>
      <c r="K8" s="44">
        <v>3</v>
      </c>
      <c r="L8" s="44">
        <v>3</v>
      </c>
      <c r="M8" s="45">
        <f t="shared" si="1"/>
        <v>1</v>
      </c>
      <c r="O8" s="44">
        <v>3</v>
      </c>
      <c r="P8" s="44">
        <v>9</v>
      </c>
      <c r="Q8" s="45">
        <f t="shared" si="2"/>
        <v>0.33333333333333331</v>
      </c>
      <c r="S8" s="44">
        <v>568</v>
      </c>
      <c r="T8" s="44">
        <v>569</v>
      </c>
      <c r="U8" s="45">
        <f t="shared" si="3"/>
        <v>0.99824253075571179</v>
      </c>
      <c r="W8" s="44">
        <v>129</v>
      </c>
      <c r="X8" s="44">
        <v>1015</v>
      </c>
      <c r="Y8" s="45">
        <f t="shared" si="4"/>
        <v>0.1270935960591133</v>
      </c>
      <c r="AA8" s="44">
        <v>31</v>
      </c>
      <c r="AB8" s="44">
        <v>1134</v>
      </c>
      <c r="AC8" s="45">
        <f t="shared" si="5"/>
        <v>2.7336860670194002E-2</v>
      </c>
      <c r="AE8" s="44">
        <f>'Table3-6'!C8-'Table3-8'!H8</f>
        <v>98.150646399999999</v>
      </c>
      <c r="AF8" s="44">
        <f>'Table3-6'!D8-'Table3-8'!L8</f>
        <v>216.7195389</v>
      </c>
      <c r="AG8" s="44">
        <f>'Table3-6'!E8-'Table3-8'!P8</f>
        <v>210.7195389</v>
      </c>
      <c r="AI8" s="44">
        <f>('Table3-6'!G8+'Table3-8'!AE8)-'Table3-8'!T8</f>
        <v>1055.8952165999999</v>
      </c>
      <c r="AJ8" s="44">
        <f>('Table3-6'!H8+'Table3-8'!AF8)-'Table3-8'!X8</f>
        <v>1059.3690735999999</v>
      </c>
      <c r="AK8" s="44">
        <f>('Table3-6'!I8+'Table3-8'!AG8)-'Table3-8'!AB8</f>
        <v>934.36907359999987</v>
      </c>
      <c r="AM8" s="44">
        <v>120.4506715</v>
      </c>
      <c r="AN8" s="44">
        <v>70.072463099999993</v>
      </c>
      <c r="AO8" s="44">
        <v>0</v>
      </c>
      <c r="AP8" s="44">
        <v>0</v>
      </c>
      <c r="AR8" s="44">
        <v>111.9206657</v>
      </c>
      <c r="AS8" s="44">
        <v>39.195945899999998</v>
      </c>
      <c r="AT8" s="44">
        <v>0</v>
      </c>
      <c r="AU8" s="44">
        <v>0</v>
      </c>
      <c r="AW8" s="44">
        <f t="shared" si="6"/>
        <v>1165.1636255999999</v>
      </c>
      <c r="AX8" s="44">
        <f t="shared" si="6"/>
        <v>1059.3690735999999</v>
      </c>
      <c r="AY8" s="44">
        <f t="shared" si="6"/>
        <v>934.36907359999987</v>
      </c>
    </row>
    <row r="9" spans="2:51" x14ac:dyDescent="0.25">
      <c r="B9" t="s">
        <v>20</v>
      </c>
      <c r="D9" s="44">
        <v>2.0557013</v>
      </c>
      <c r="E9" s="44">
        <v>7.7741600000000008E-2</v>
      </c>
      <c r="F9" s="44"/>
      <c r="G9" s="44">
        <v>0</v>
      </c>
      <c r="H9" s="44">
        <v>1</v>
      </c>
      <c r="I9" s="45">
        <f t="shared" si="0"/>
        <v>0</v>
      </c>
      <c r="K9" s="44">
        <v>0</v>
      </c>
      <c r="L9" s="44">
        <v>2</v>
      </c>
      <c r="M9" s="45">
        <f t="shared" si="1"/>
        <v>0</v>
      </c>
      <c r="O9" s="44">
        <v>1</v>
      </c>
      <c r="P9" s="44">
        <v>5</v>
      </c>
      <c r="Q9" s="45">
        <f t="shared" si="2"/>
        <v>0.2</v>
      </c>
      <c r="S9" s="44">
        <v>2</v>
      </c>
      <c r="T9" s="44">
        <v>3</v>
      </c>
      <c r="U9" s="45">
        <f t="shared" si="3"/>
        <v>0.66666666666666663</v>
      </c>
      <c r="W9" s="44">
        <v>3</v>
      </c>
      <c r="X9" s="44">
        <v>8</v>
      </c>
      <c r="Y9" s="45">
        <f t="shared" si="4"/>
        <v>0.375</v>
      </c>
      <c r="AA9" s="44">
        <v>11</v>
      </c>
      <c r="AB9" s="44">
        <v>42</v>
      </c>
      <c r="AC9" s="45">
        <f t="shared" si="5"/>
        <v>0.26190476190476192</v>
      </c>
      <c r="AE9" s="44">
        <f>'Table3-6'!C9-'Table3-8'!H9</f>
        <v>18.977564999999998</v>
      </c>
      <c r="AF9" s="44">
        <f>'Table3-6'!D9-'Table3-8'!L9</f>
        <v>17.977564999999998</v>
      </c>
      <c r="AG9" s="44">
        <f>'Table3-6'!E9-'Table3-8'!P9</f>
        <v>15.846154800000001</v>
      </c>
      <c r="AI9" s="44">
        <f>('Table3-6'!G9+'Table3-8'!AE9)-'Table3-8'!T9</f>
        <v>388.50423179999996</v>
      </c>
      <c r="AJ9" s="44">
        <f>('Table3-6'!H9+'Table3-8'!AF9)-'Table3-8'!X9</f>
        <v>382.50423179999996</v>
      </c>
      <c r="AK9" s="44">
        <f>('Table3-6'!I9+'Table3-8'!AG9)-'Table3-8'!AB9</f>
        <v>347.08710730000001</v>
      </c>
      <c r="AM9" s="44">
        <v>11.2916673</v>
      </c>
      <c r="AN9" s="44">
        <v>10.4230775</v>
      </c>
      <c r="AO9" s="44">
        <v>10.4230775</v>
      </c>
      <c r="AP9" s="44">
        <v>9.5544876999999993</v>
      </c>
      <c r="AR9" s="44">
        <v>5.6904762</v>
      </c>
      <c r="AS9" s="44">
        <v>5.6904762</v>
      </c>
      <c r="AT9" s="44">
        <v>5.6904762</v>
      </c>
      <c r="AU9" s="44">
        <v>4.9761905000000004</v>
      </c>
      <c r="AW9" s="44">
        <f t="shared" si="6"/>
        <v>404.61778549999991</v>
      </c>
      <c r="AX9" s="44">
        <f t="shared" si="6"/>
        <v>398.61778549999991</v>
      </c>
      <c r="AY9" s="44">
        <f t="shared" si="6"/>
        <v>361.61778549999997</v>
      </c>
    </row>
    <row r="10" spans="2:51" x14ac:dyDescent="0.25">
      <c r="B10" t="s">
        <v>21</v>
      </c>
      <c r="D10" s="44">
        <v>52.849919499999999</v>
      </c>
      <c r="E10" s="44">
        <v>1.2905158000000001</v>
      </c>
      <c r="F10" s="44"/>
      <c r="G10" s="44">
        <v>0</v>
      </c>
      <c r="H10" s="44">
        <v>0</v>
      </c>
      <c r="I10" s="45" t="str">
        <f t="shared" si="0"/>
        <v>NaN</v>
      </c>
      <c r="K10" s="44">
        <v>2</v>
      </c>
      <c r="L10" s="44">
        <v>2</v>
      </c>
      <c r="M10" s="45">
        <f t="shared" si="1"/>
        <v>1</v>
      </c>
      <c r="O10" s="44">
        <v>3</v>
      </c>
      <c r="P10" s="44">
        <v>3</v>
      </c>
      <c r="Q10" s="45">
        <f t="shared" si="2"/>
        <v>1</v>
      </c>
      <c r="S10" s="44">
        <v>0</v>
      </c>
      <c r="T10" s="44">
        <v>0</v>
      </c>
      <c r="U10" s="45" t="str">
        <f t="shared" si="3"/>
        <v>NaN</v>
      </c>
      <c r="W10" s="44">
        <v>0</v>
      </c>
      <c r="X10" s="44">
        <v>0</v>
      </c>
      <c r="Y10" s="45" t="str">
        <f t="shared" si="4"/>
        <v>NaN</v>
      </c>
      <c r="AA10" s="44">
        <v>1</v>
      </c>
      <c r="AB10" s="44">
        <v>1</v>
      </c>
      <c r="AC10" s="45">
        <f t="shared" si="5"/>
        <v>1</v>
      </c>
      <c r="AE10" s="44">
        <f>'Table3-6'!C10-'Table3-8'!H10</f>
        <v>339.27574140000007</v>
      </c>
      <c r="AF10" s="44">
        <f>'Table3-6'!D10-'Table3-8'!L10</f>
        <v>408.97032100000013</v>
      </c>
      <c r="AG10" s="44">
        <f>'Table3-6'!E10-'Table3-8'!P10</f>
        <v>599.56307279999999</v>
      </c>
      <c r="AI10" s="44">
        <f>('Table3-6'!G10+'Table3-8'!AE10)-'Table3-8'!T10</f>
        <v>463.08840310000005</v>
      </c>
      <c r="AJ10" s="44">
        <f>('Table3-6'!H10+'Table3-8'!AF10)-'Table3-8'!X10</f>
        <v>1005.4196719000001</v>
      </c>
      <c r="AK10" s="44">
        <f>('Table3-6'!I10+'Table3-8'!AG10)-'Table3-8'!AB10</f>
        <v>1286.9857781000001</v>
      </c>
      <c r="AM10" s="44">
        <v>351.83922799999999</v>
      </c>
      <c r="AN10" s="44">
        <v>298.51961540000002</v>
      </c>
      <c r="AO10" s="44">
        <v>290.24373020000002</v>
      </c>
      <c r="AP10" s="44">
        <v>269.00548379999998</v>
      </c>
      <c r="AR10" s="44">
        <v>82.925510300000013</v>
      </c>
      <c r="AS10" s="44">
        <v>65.612503900000007</v>
      </c>
      <c r="AT10" s="44">
        <v>62.279170499999999</v>
      </c>
      <c r="AU10" s="44">
        <v>57.764334000000012</v>
      </c>
      <c r="AW10" s="44">
        <f t="shared" si="6"/>
        <v>827.22052240000005</v>
      </c>
      <c r="AX10" s="44">
        <f t="shared" si="6"/>
        <v>1357.9425726000002</v>
      </c>
      <c r="AY10" s="44">
        <f>AK10+AP10+AU10</f>
        <v>1613.7555959000001</v>
      </c>
    </row>
    <row r="11" spans="2:51" x14ac:dyDescent="0.25">
      <c r="D11" s="44"/>
      <c r="E11" s="44"/>
      <c r="F11" s="44"/>
      <c r="G11" s="44"/>
      <c r="H11" s="44"/>
      <c r="I11" s="45"/>
      <c r="K11" s="44"/>
      <c r="L11" s="44"/>
      <c r="M11" s="45"/>
      <c r="O11" s="44"/>
      <c r="P11" s="44"/>
      <c r="Q11" s="45"/>
      <c r="S11" s="44"/>
      <c r="T11" s="44"/>
      <c r="U11" s="45"/>
      <c r="W11" s="44"/>
      <c r="X11" s="44"/>
      <c r="Y11" s="45"/>
      <c r="AA11" s="44"/>
      <c r="AB11" s="44"/>
      <c r="AC11" s="45"/>
      <c r="AE11" s="44"/>
      <c r="AF11" s="44"/>
      <c r="AG11" s="44"/>
      <c r="AI11" s="44"/>
      <c r="AJ11" s="44"/>
      <c r="AK11" s="44"/>
      <c r="AM11" s="44"/>
      <c r="AN11" s="44"/>
      <c r="AO11" s="44"/>
      <c r="AP11" s="44"/>
      <c r="AR11" s="44"/>
      <c r="AS11" s="44"/>
      <c r="AT11" s="44"/>
      <c r="AU11" s="44"/>
      <c r="AW11" s="44"/>
      <c r="AX11" s="44"/>
      <c r="AY11" s="44"/>
    </row>
    <row r="12" spans="2:51" x14ac:dyDescent="0.25">
      <c r="D12" s="44"/>
      <c r="E12" s="44"/>
      <c r="F12" s="44"/>
      <c r="G12" s="44"/>
      <c r="H12" s="44"/>
      <c r="I12" s="45"/>
      <c r="K12" s="44"/>
      <c r="L12" s="44"/>
      <c r="M12" s="45"/>
      <c r="O12" s="44"/>
      <c r="P12" s="44"/>
      <c r="Q12" s="45"/>
      <c r="S12" s="44"/>
      <c r="T12" s="44"/>
      <c r="U12" s="45"/>
      <c r="W12" s="44"/>
      <c r="X12" s="44"/>
      <c r="Y12" s="45"/>
      <c r="AA12" s="44"/>
      <c r="AB12" s="44"/>
      <c r="AC12" s="45"/>
      <c r="AE12" s="44"/>
      <c r="AF12" s="44"/>
      <c r="AG12" s="44"/>
      <c r="AI12" s="44"/>
      <c r="AJ12" s="44"/>
      <c r="AK12" s="44"/>
      <c r="AM12" s="44"/>
      <c r="AN12" s="44"/>
      <c r="AO12" s="44"/>
      <c r="AP12" s="44"/>
      <c r="AR12" s="44"/>
      <c r="AS12" s="44"/>
      <c r="AT12" s="44"/>
      <c r="AU12" s="44"/>
      <c r="AW12" s="44"/>
      <c r="AX12" s="44"/>
      <c r="AY12" s="44"/>
    </row>
    <row r="13" spans="2:51" x14ac:dyDescent="0.25">
      <c r="D13" s="44"/>
      <c r="E13" s="44"/>
      <c r="F13" s="44"/>
      <c r="G13" s="44"/>
      <c r="H13" s="44"/>
      <c r="I13" s="45"/>
      <c r="K13" s="44"/>
      <c r="L13" s="44"/>
      <c r="M13" s="45"/>
      <c r="O13" s="44"/>
      <c r="P13" s="44"/>
      <c r="Q13" s="45"/>
      <c r="S13" s="44"/>
      <c r="T13" s="44"/>
      <c r="U13" s="45"/>
      <c r="W13" s="44"/>
      <c r="X13" s="44"/>
      <c r="Y13" s="45"/>
      <c r="AA13" s="44"/>
      <c r="AB13" s="44"/>
      <c r="AC13" s="45"/>
      <c r="AE13" s="44"/>
      <c r="AF13" s="44"/>
      <c r="AG13" s="44"/>
      <c r="AI13" s="44"/>
      <c r="AJ13" s="44"/>
      <c r="AK13" s="44"/>
      <c r="AM13" s="44"/>
      <c r="AN13" s="44"/>
      <c r="AO13" s="44"/>
      <c r="AP13" s="44"/>
      <c r="AR13" s="44"/>
      <c r="AS13" s="44"/>
      <c r="AT13" s="44"/>
      <c r="AU13" s="44"/>
      <c r="AW13" s="44"/>
      <c r="AX13" s="44"/>
      <c r="AY13" s="44"/>
    </row>
    <row r="14" spans="2:51" x14ac:dyDescent="0.25">
      <c r="D14" s="44"/>
      <c r="E14" s="44"/>
      <c r="F14" s="44"/>
      <c r="G14" s="44"/>
      <c r="H14" s="44"/>
      <c r="I14" s="45"/>
      <c r="K14" s="44"/>
      <c r="L14" s="44"/>
      <c r="M14" s="45"/>
      <c r="O14" s="44"/>
      <c r="P14" s="44"/>
      <c r="Q14" s="45"/>
      <c r="S14" s="44"/>
      <c r="T14" s="44"/>
      <c r="U14" s="45"/>
      <c r="W14" s="44"/>
      <c r="X14" s="44"/>
      <c r="Y14" s="45"/>
      <c r="AA14" s="44"/>
      <c r="AB14" s="44"/>
      <c r="AC14" s="45"/>
      <c r="AE14" s="44"/>
      <c r="AF14" s="44"/>
      <c r="AG14" s="44"/>
      <c r="AI14" s="44"/>
      <c r="AJ14" s="44"/>
      <c r="AK14" s="44"/>
      <c r="AM14" s="44"/>
      <c r="AN14" s="44"/>
      <c r="AO14" s="44"/>
      <c r="AP14" s="44"/>
      <c r="AR14" s="44"/>
      <c r="AS14" s="44"/>
      <c r="AT14" s="44"/>
      <c r="AU14" s="44"/>
      <c r="AW14" s="44"/>
      <c r="AX14" s="44"/>
      <c r="AY14" s="44"/>
    </row>
    <row r="15" spans="2:51" x14ac:dyDescent="0.25">
      <c r="D15" s="44"/>
      <c r="E15" s="44"/>
      <c r="F15" s="44"/>
      <c r="G15" s="44"/>
      <c r="H15" s="44"/>
      <c r="I15" s="45"/>
      <c r="K15" s="44"/>
      <c r="L15" s="44"/>
      <c r="M15" s="45"/>
      <c r="O15" s="44"/>
      <c r="P15" s="44"/>
      <c r="Q15" s="45"/>
      <c r="S15" s="44"/>
      <c r="T15" s="44"/>
      <c r="U15" s="45"/>
      <c r="W15" s="44"/>
      <c r="X15" s="44"/>
      <c r="Y15" s="45"/>
      <c r="AA15" s="44"/>
      <c r="AB15" s="44"/>
      <c r="AC15" s="45"/>
      <c r="AE15" s="44"/>
      <c r="AF15" s="44"/>
      <c r="AG15" s="44"/>
      <c r="AI15" s="44"/>
      <c r="AJ15" s="44"/>
      <c r="AK15" s="44"/>
      <c r="AM15" s="44"/>
      <c r="AN15" s="44"/>
      <c r="AO15" s="44"/>
      <c r="AP15" s="44"/>
      <c r="AR15" s="44"/>
      <c r="AS15" s="44"/>
      <c r="AT15" s="44"/>
      <c r="AU15" s="44"/>
      <c r="AW15" s="44"/>
      <c r="AX15" s="44"/>
      <c r="AY15" s="44"/>
    </row>
    <row r="16" spans="2:51" x14ac:dyDescent="0.25">
      <c r="D16" s="44"/>
      <c r="E16" s="44"/>
      <c r="F16" s="44"/>
      <c r="G16" s="44"/>
      <c r="H16" s="44"/>
      <c r="I16" s="45"/>
      <c r="K16" s="44"/>
      <c r="L16" s="44"/>
      <c r="M16" s="45"/>
      <c r="O16" s="44"/>
      <c r="P16" s="44"/>
      <c r="Q16" s="45"/>
      <c r="S16" s="44"/>
      <c r="T16" s="44"/>
      <c r="U16" s="45"/>
      <c r="W16" s="44"/>
      <c r="X16" s="44"/>
      <c r="Y16" s="45"/>
      <c r="AA16" s="44"/>
      <c r="AB16" s="44"/>
      <c r="AC16" s="45"/>
      <c r="AE16" s="44"/>
      <c r="AF16" s="44"/>
      <c r="AG16" s="44"/>
      <c r="AI16" s="44"/>
      <c r="AJ16" s="44"/>
      <c r="AK16" s="44"/>
      <c r="AM16" s="44"/>
      <c r="AN16" s="44"/>
      <c r="AO16" s="44"/>
      <c r="AP16" s="44"/>
      <c r="AR16" s="44"/>
      <c r="AS16" s="44"/>
      <c r="AT16" s="44"/>
      <c r="AU16" s="44"/>
      <c r="AW16" s="44"/>
      <c r="AX16" s="44"/>
      <c r="AY16" s="44"/>
    </row>
    <row r="17" spans="2:51" x14ac:dyDescent="0.25">
      <c r="D17" s="44"/>
      <c r="E17" s="44"/>
      <c r="F17" s="44"/>
      <c r="G17" s="44"/>
      <c r="H17" s="44"/>
      <c r="I17" s="45"/>
      <c r="K17" s="44"/>
      <c r="L17" s="44"/>
      <c r="M17" s="45"/>
      <c r="O17" s="44"/>
      <c r="P17" s="44"/>
      <c r="Q17" s="45"/>
      <c r="S17" s="44"/>
      <c r="T17" s="44"/>
      <c r="U17" s="45"/>
      <c r="W17" s="44"/>
      <c r="X17" s="44"/>
      <c r="Y17" s="45"/>
      <c r="AA17" s="44"/>
      <c r="AB17" s="44"/>
      <c r="AC17" s="45"/>
      <c r="AE17" s="44"/>
      <c r="AF17" s="44"/>
      <c r="AG17" s="44"/>
      <c r="AI17" s="44"/>
      <c r="AJ17" s="44"/>
      <c r="AK17" s="44"/>
      <c r="AM17" s="44"/>
      <c r="AN17" s="44"/>
      <c r="AO17" s="44"/>
      <c r="AP17" s="44"/>
      <c r="AR17" s="44"/>
      <c r="AS17" s="44"/>
      <c r="AT17" s="44"/>
      <c r="AU17" s="44"/>
      <c r="AW17" s="44"/>
      <c r="AX17" s="44"/>
      <c r="AY17" s="44"/>
    </row>
    <row r="18" spans="2:51" x14ac:dyDescent="0.25">
      <c r="D18" s="44"/>
      <c r="E18" s="44"/>
      <c r="F18" s="44"/>
      <c r="G18" s="44"/>
      <c r="H18" s="44"/>
      <c r="I18" s="45"/>
      <c r="K18" s="44"/>
      <c r="L18" s="44"/>
      <c r="M18" s="45"/>
      <c r="O18" s="44"/>
      <c r="P18" s="44"/>
      <c r="Q18" s="45"/>
      <c r="S18" s="44"/>
      <c r="T18" s="44"/>
      <c r="U18" s="45"/>
      <c r="W18" s="44"/>
      <c r="X18" s="44"/>
      <c r="Y18" s="45"/>
      <c r="AA18" s="44"/>
      <c r="AB18" s="44"/>
      <c r="AC18" s="45"/>
      <c r="AE18" s="44"/>
      <c r="AF18" s="44"/>
      <c r="AG18" s="44"/>
      <c r="AI18" s="44"/>
      <c r="AJ18" s="44"/>
      <c r="AK18" s="44"/>
      <c r="AM18" s="44"/>
      <c r="AN18" s="44"/>
      <c r="AO18" s="44"/>
      <c r="AP18" s="44"/>
      <c r="AR18" s="44"/>
      <c r="AS18" s="44"/>
      <c r="AT18" s="44"/>
      <c r="AU18" s="44"/>
      <c r="AW18" s="44"/>
      <c r="AX18" s="44"/>
      <c r="AY18" s="44"/>
    </row>
    <row r="19" spans="2:51" x14ac:dyDescent="0.25">
      <c r="D19" s="44"/>
      <c r="E19" s="44"/>
      <c r="F19" s="44"/>
      <c r="G19" s="44"/>
      <c r="H19" s="44"/>
      <c r="I19" s="45"/>
      <c r="K19" s="44"/>
      <c r="L19" s="44"/>
      <c r="M19" s="45"/>
      <c r="O19" s="44"/>
      <c r="P19" s="44"/>
      <c r="Q19" s="45"/>
      <c r="S19" s="44"/>
      <c r="T19" s="44"/>
      <c r="U19" s="45"/>
      <c r="W19" s="44"/>
      <c r="X19" s="44"/>
      <c r="Y19" s="45"/>
      <c r="AA19" s="44"/>
      <c r="AB19" s="44"/>
      <c r="AC19" s="45"/>
      <c r="AE19" s="44"/>
      <c r="AF19" s="44"/>
      <c r="AG19" s="44"/>
      <c r="AI19" s="44"/>
      <c r="AJ19" s="44"/>
      <c r="AK19" s="44"/>
      <c r="AM19" s="44"/>
      <c r="AN19" s="44"/>
      <c r="AO19" s="44"/>
      <c r="AP19" s="44"/>
      <c r="AR19" s="44"/>
      <c r="AS19" s="44"/>
      <c r="AT19" s="44"/>
      <c r="AU19" s="44"/>
      <c r="AW19" s="44"/>
      <c r="AX19" s="44"/>
      <c r="AY19" s="44"/>
    </row>
    <row r="20" spans="2:51" x14ac:dyDescent="0.25">
      <c r="D20" s="44"/>
      <c r="E20" s="44"/>
      <c r="F20" s="44"/>
      <c r="G20" s="44"/>
      <c r="H20" s="44"/>
      <c r="I20" s="45"/>
      <c r="K20" s="44"/>
      <c r="L20" s="44"/>
      <c r="M20" s="45"/>
      <c r="O20" s="44"/>
      <c r="P20" s="44"/>
      <c r="Q20" s="45"/>
      <c r="S20" s="44"/>
      <c r="T20" s="44"/>
      <c r="U20" s="45"/>
      <c r="W20" s="44"/>
      <c r="X20" s="44"/>
      <c r="Y20" s="45"/>
      <c r="AA20" s="44"/>
      <c r="AB20" s="44"/>
      <c r="AC20" s="45"/>
      <c r="AE20" s="44"/>
      <c r="AF20" s="44"/>
      <c r="AG20" s="44"/>
      <c r="AI20" s="44"/>
      <c r="AJ20" s="44"/>
      <c r="AK20" s="44"/>
      <c r="AM20" s="44"/>
      <c r="AN20" s="44"/>
      <c r="AO20" s="44"/>
      <c r="AP20" s="44"/>
      <c r="AR20" s="44"/>
      <c r="AS20" s="44"/>
      <c r="AT20" s="44"/>
      <c r="AU20" s="44"/>
      <c r="AW20" s="44"/>
      <c r="AX20" s="44"/>
      <c r="AY20" s="44"/>
    </row>
    <row r="21" spans="2:51" x14ac:dyDescent="0.25">
      <c r="D21" s="44"/>
      <c r="E21" s="44"/>
      <c r="F21" s="44"/>
      <c r="G21" s="44"/>
      <c r="H21" s="44"/>
      <c r="I21" s="45"/>
      <c r="K21" s="44"/>
      <c r="L21" s="44"/>
      <c r="M21" s="45"/>
      <c r="O21" s="44"/>
      <c r="P21" s="44"/>
      <c r="Q21" s="45"/>
      <c r="S21" s="44"/>
      <c r="T21" s="44"/>
      <c r="U21" s="45"/>
      <c r="W21" s="44"/>
      <c r="X21" s="44"/>
      <c r="Y21" s="45"/>
      <c r="AA21" s="44"/>
      <c r="AB21" s="44"/>
      <c r="AC21" s="45"/>
      <c r="AE21" s="44"/>
      <c r="AF21" s="44"/>
      <c r="AG21" s="44"/>
      <c r="AI21" s="44"/>
      <c r="AJ21" s="44"/>
      <c r="AK21" s="44"/>
      <c r="AM21" s="44"/>
      <c r="AN21" s="44"/>
      <c r="AO21" s="44"/>
      <c r="AP21" s="44"/>
      <c r="AR21" s="44"/>
      <c r="AS21" s="44"/>
      <c r="AT21" s="44"/>
      <c r="AU21" s="44"/>
      <c r="AW21" s="44"/>
      <c r="AX21" s="44"/>
      <c r="AY21" s="44"/>
    </row>
    <row r="22" spans="2:51" x14ac:dyDescent="0.25">
      <c r="D22" s="44"/>
      <c r="E22" s="44"/>
      <c r="F22" s="44"/>
      <c r="G22" s="44"/>
      <c r="H22" s="44"/>
      <c r="I22" s="45"/>
      <c r="K22" s="44"/>
      <c r="L22" s="44"/>
      <c r="M22" s="45"/>
      <c r="O22" s="44"/>
      <c r="P22" s="44"/>
      <c r="Q22" s="45"/>
      <c r="S22" s="44"/>
      <c r="T22" s="44"/>
      <c r="U22" s="45"/>
      <c r="W22" s="44"/>
      <c r="X22" s="44"/>
      <c r="Y22" s="45"/>
      <c r="AA22" s="44"/>
      <c r="AB22" s="44"/>
      <c r="AC22" s="45"/>
      <c r="AE22" s="44"/>
      <c r="AF22" s="44"/>
      <c r="AG22" s="44"/>
      <c r="AI22" s="44"/>
      <c r="AJ22" s="44"/>
      <c r="AK22" s="44"/>
      <c r="AM22" s="44"/>
      <c r="AN22" s="44"/>
      <c r="AO22" s="44"/>
      <c r="AP22" s="44"/>
      <c r="AR22" s="44"/>
      <c r="AS22" s="44"/>
      <c r="AT22" s="44"/>
      <c r="AU22" s="44"/>
      <c r="AW22" s="44"/>
      <c r="AX22" s="44"/>
      <c r="AY22" s="44"/>
    </row>
    <row r="23" spans="2:51" x14ac:dyDescent="0.25">
      <c r="D23" s="44"/>
      <c r="E23" s="44"/>
      <c r="F23" s="44"/>
      <c r="G23" s="44"/>
      <c r="H23" s="44"/>
      <c r="I23" s="45"/>
      <c r="K23" s="44"/>
      <c r="L23" s="44"/>
      <c r="M23" s="45"/>
      <c r="O23" s="44"/>
      <c r="P23" s="44"/>
      <c r="Q23" s="45"/>
      <c r="S23" s="44"/>
      <c r="T23" s="44"/>
      <c r="U23" s="45"/>
      <c r="W23" s="44"/>
      <c r="X23" s="44"/>
      <c r="Y23" s="45"/>
      <c r="AA23" s="44"/>
      <c r="AB23" s="44"/>
      <c r="AC23" s="45"/>
      <c r="AE23" s="44"/>
      <c r="AF23" s="44"/>
      <c r="AG23" s="44"/>
      <c r="AI23" s="44"/>
      <c r="AJ23" s="44"/>
      <c r="AK23" s="44"/>
      <c r="AM23" s="44"/>
      <c r="AN23" s="44"/>
      <c r="AO23" s="44"/>
      <c r="AP23" s="44"/>
      <c r="AR23" s="44"/>
      <c r="AS23" s="44"/>
      <c r="AT23" s="44"/>
      <c r="AU23" s="44"/>
      <c r="AW23" s="44"/>
      <c r="AX23" s="44"/>
      <c r="AY23" s="44"/>
    </row>
    <row r="24" spans="2:51" x14ac:dyDescent="0.25">
      <c r="D24" s="44"/>
      <c r="E24" s="44"/>
      <c r="F24" s="44"/>
      <c r="G24" s="44"/>
      <c r="H24" s="44"/>
      <c r="I24" s="45"/>
      <c r="K24" s="44"/>
      <c r="L24" s="44"/>
      <c r="M24" s="45"/>
      <c r="O24" s="44"/>
      <c r="P24" s="44"/>
      <c r="Q24" s="45"/>
      <c r="S24" s="44"/>
      <c r="T24" s="44"/>
      <c r="U24" s="45"/>
      <c r="W24" s="44"/>
      <c r="X24" s="44"/>
      <c r="Y24" s="45"/>
      <c r="AA24" s="44"/>
      <c r="AB24" s="44"/>
      <c r="AC24" s="45"/>
      <c r="AE24" s="44"/>
      <c r="AF24" s="44"/>
      <c r="AG24" s="44"/>
      <c r="AI24" s="44"/>
      <c r="AJ24" s="44"/>
      <c r="AK24" s="44"/>
      <c r="AM24" s="44"/>
      <c r="AN24" s="44"/>
      <c r="AO24" s="44"/>
      <c r="AP24" s="44"/>
      <c r="AR24" s="44"/>
      <c r="AS24" s="44"/>
      <c r="AT24" s="44"/>
      <c r="AU24" s="44"/>
      <c r="AW24" s="44"/>
      <c r="AX24" s="44"/>
      <c r="AY24" s="44"/>
    </row>
    <row r="25" spans="2:51" ht="15.75" customHeight="1" thickBot="1" x14ac:dyDescent="0.3">
      <c r="B25" s="34"/>
      <c r="C25" s="34"/>
      <c r="D25" s="57"/>
      <c r="E25" s="57"/>
      <c r="G25" s="57"/>
      <c r="H25" s="57"/>
      <c r="I25" s="45"/>
      <c r="K25" s="57"/>
      <c r="L25" s="57"/>
      <c r="M25" s="45"/>
      <c r="O25" s="57"/>
      <c r="P25" s="57"/>
      <c r="Q25" s="45"/>
      <c r="S25" s="57"/>
      <c r="T25" s="57"/>
      <c r="U25" s="45"/>
      <c r="W25" s="57"/>
      <c r="X25" s="57"/>
      <c r="Y25" s="45"/>
      <c r="AA25" s="57"/>
      <c r="AB25" s="57"/>
      <c r="AC25" s="45"/>
      <c r="AE25" s="57"/>
      <c r="AF25" s="57"/>
      <c r="AG25" s="57"/>
      <c r="AI25" s="57"/>
      <c r="AJ25" s="57"/>
      <c r="AK25" s="57"/>
      <c r="AM25" s="44"/>
      <c r="AN25" s="44"/>
      <c r="AO25" s="44"/>
      <c r="AP25" s="44"/>
      <c r="AR25" s="44"/>
      <c r="AS25" s="44"/>
      <c r="AT25" s="44"/>
      <c r="AU25" s="44"/>
    </row>
    <row r="26" spans="2:51" ht="15.75" customHeight="1" thickBot="1" x14ac:dyDescent="0.3">
      <c r="B26" s="71" t="s">
        <v>22</v>
      </c>
      <c r="C26" s="71">
        <f>SUM(C7:C25)</f>
        <v>0</v>
      </c>
      <c r="D26" s="71">
        <f>SUM(D7:D25)</f>
        <v>186.7473324</v>
      </c>
      <c r="E26" s="71">
        <f>SUM(E7:E25)</f>
        <v>6.1316698000000009</v>
      </c>
      <c r="G26" s="63">
        <f>SUM(G7:G25)</f>
        <v>0</v>
      </c>
      <c r="H26" s="63">
        <f>SUM(H7:H25)</f>
        <v>1</v>
      </c>
      <c r="I26" s="64">
        <f>AVERAGE(I7:I25)</f>
        <v>0</v>
      </c>
      <c r="K26" s="63">
        <f>SUM(K7:K25)</f>
        <v>5</v>
      </c>
      <c r="L26" s="63">
        <f>SUM(L7:L25)</f>
        <v>7</v>
      </c>
      <c r="M26" s="64">
        <f>AVERAGE(M7:M25)</f>
        <v>0.66666666666666663</v>
      </c>
      <c r="O26" s="63">
        <f>SUM(O7:O25)</f>
        <v>7</v>
      </c>
      <c r="P26" s="63">
        <f>SUM(P7:P25)</f>
        <v>17</v>
      </c>
      <c r="Q26" s="64">
        <f>AVERAGE(Q7:Q25)</f>
        <v>0.51111111111111107</v>
      </c>
      <c r="S26" s="63">
        <f>SUM(S7:S25)</f>
        <v>570</v>
      </c>
      <c r="T26" s="63">
        <f>SUM(T7:T25)</f>
        <v>572</v>
      </c>
      <c r="U26" s="64">
        <f>AVERAGE(U7:U25)</f>
        <v>0.83245459871118921</v>
      </c>
      <c r="W26" s="63">
        <f>SUM(W7:W25)</f>
        <v>132</v>
      </c>
      <c r="X26" s="63">
        <f>SUM(X7:X25)</f>
        <v>1023</v>
      </c>
      <c r="Y26" s="64">
        <f>AVERAGE(Y7:Y25)</f>
        <v>0.25104679802955665</v>
      </c>
      <c r="AA26" s="63">
        <f>SUM(AA7:AA25)</f>
        <v>43</v>
      </c>
      <c r="AB26" s="63">
        <f>SUM(AB7:AB25)</f>
        <v>1177</v>
      </c>
      <c r="AC26" s="64">
        <f>AVERAGE(AC7:AC25)</f>
        <v>0.4297472075249853</v>
      </c>
      <c r="AE26" s="63">
        <f>SUM(AE7:AE25)</f>
        <v>1140.1749962000001</v>
      </c>
      <c r="AF26" s="63">
        <f>SUM(AF7:AF25)</f>
        <v>1816.7919962000001</v>
      </c>
      <c r="AG26" s="63">
        <f>SUM(AG7:AG25)</f>
        <v>2203.3951665</v>
      </c>
      <c r="AI26" s="63">
        <f>SUM(AI7:AI25)</f>
        <v>2982.4434780000001</v>
      </c>
      <c r="AJ26" s="63">
        <f>SUM(AJ7:AJ25)</f>
        <v>4144.9895348999999</v>
      </c>
      <c r="AK26" s="63">
        <f>SUM(AK7:AK25)</f>
        <v>4581.5899647999995</v>
      </c>
      <c r="AM26" s="63">
        <f>SUM(AM7:AM25)</f>
        <v>1407.8100345999999</v>
      </c>
      <c r="AN26" s="63">
        <f>SUM(AN7:AN25)</f>
        <v>995.33288879999998</v>
      </c>
      <c r="AO26" s="63">
        <f>SUM(AO7:AO25)</f>
        <v>765.86270619999982</v>
      </c>
      <c r="AP26" s="63">
        <f>SUM(AP7:AP25)</f>
        <v>588.85599179999986</v>
      </c>
      <c r="AR26" s="63">
        <f>SUM(AR7:AR25)</f>
        <v>298.83903459999999</v>
      </c>
      <c r="AS26" s="63">
        <f>SUM(AS7:AS25)</f>
        <v>201.45384500000003</v>
      </c>
      <c r="AT26" s="63">
        <f>SUM(AT7:AT25)</f>
        <v>136.37035310000002</v>
      </c>
      <c r="AU26" s="63">
        <f>SUM(AU7:AU25)</f>
        <v>121.05548750000003</v>
      </c>
      <c r="AW26" s="63">
        <f>SUM(AW7:AW25)</f>
        <v>4179.2302118000007</v>
      </c>
      <c r="AX26" s="63">
        <f>SUM(AX7:AX25)</f>
        <v>5047.2225942000005</v>
      </c>
      <c r="AY26" s="63">
        <f>SUM(AY7:AY25)</f>
        <v>5291.5014441000003</v>
      </c>
    </row>
    <row r="27" spans="2:51" x14ac:dyDescent="0.25">
      <c r="D27" s="44"/>
      <c r="E27" s="44"/>
      <c r="F27" s="44"/>
      <c r="G27" s="44"/>
      <c r="H27" s="44"/>
      <c r="I27" s="45" t="str">
        <f>IFERROR(G27/H27, "")</f>
        <v/>
      </c>
      <c r="K27" s="44"/>
      <c r="L27" s="44"/>
      <c r="M27" s="45" t="str">
        <f>IFERROR(K27/L27, "")</f>
        <v/>
      </c>
      <c r="O27" s="44"/>
      <c r="P27" s="44"/>
      <c r="Q27" s="45" t="str">
        <f>IFERROR(O27/P27, "")</f>
        <v/>
      </c>
      <c r="S27" s="44"/>
      <c r="T27" s="44"/>
      <c r="U27" s="45" t="str">
        <f>IFERROR(S27/T27, "")</f>
        <v/>
      </c>
      <c r="W27" s="44"/>
      <c r="X27" s="44"/>
      <c r="Y27" s="45" t="str">
        <f>IFERROR(W27/X27, "")</f>
        <v/>
      </c>
      <c r="AA27" s="44"/>
      <c r="AB27" s="44"/>
      <c r="AC27" s="45" t="str">
        <f>IFERROR(AA27/AB27, "")</f>
        <v/>
      </c>
      <c r="AE27" s="128">
        <f>AE26/(AE26+AN26)</f>
        <v>0.53391280088858117</v>
      </c>
      <c r="AF27" s="128">
        <f>AF26/(AF26+AO26)</f>
        <v>0.70345911689692708</v>
      </c>
      <c r="AG27" s="128">
        <f>AG26/(AG26+AP26)</f>
        <v>0.78911066432916743</v>
      </c>
      <c r="AI27" s="128">
        <f>AI26/(AI26+AS26)</f>
        <v>0.93672727963156122</v>
      </c>
      <c r="AJ27" s="128">
        <f>AJ26/(AJ26+AT26)</f>
        <v>0.9681478883655108</v>
      </c>
      <c r="AK27" s="128">
        <f>AK26/(AK26+AU26)</f>
        <v>0.97425800249500139</v>
      </c>
    </row>
    <row r="28" spans="2:51" x14ac:dyDescent="0.25">
      <c r="H28" s="44"/>
      <c r="L28" s="44"/>
      <c r="P28" s="44"/>
      <c r="AE28" s="44">
        <f>ROUND(AE26+AN26,-1)</f>
        <v>2140</v>
      </c>
      <c r="AF28" s="44">
        <f>ROUND(AF26+AO26,-1)</f>
        <v>2580</v>
      </c>
      <c r="AG28" s="44">
        <f>ROUND(AG26+AP26,-1)</f>
        <v>2790</v>
      </c>
      <c r="AI28" s="44">
        <f>ROUND(AI26+AS26,-1)</f>
        <v>3180</v>
      </c>
      <c r="AJ28" s="44">
        <f>ROUND(AJ26+AT26,-1)</f>
        <v>4280</v>
      </c>
      <c r="AK28" s="44">
        <f>ROUND(AK26+AU26,-1)</f>
        <v>4700</v>
      </c>
    </row>
  </sheetData>
  <mergeCells count="16">
    <mergeCell ref="AW3:AY4"/>
    <mergeCell ref="AR4:AU4"/>
    <mergeCell ref="AM4:AP4"/>
    <mergeCell ref="B5:B6"/>
    <mergeCell ref="C5:C6"/>
    <mergeCell ref="G4:Q4"/>
    <mergeCell ref="K5:M5"/>
    <mergeCell ref="O5:Q5"/>
    <mergeCell ref="D5:E5"/>
    <mergeCell ref="G5:I5"/>
    <mergeCell ref="AE4:AG4"/>
    <mergeCell ref="AI4:AK4"/>
    <mergeCell ref="S4:AC4"/>
    <mergeCell ref="S5:U5"/>
    <mergeCell ref="W5:Y5"/>
    <mergeCell ref="AA5:AC5"/>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vt:i4>
      </vt:variant>
    </vt:vector>
  </HeadingPairs>
  <TitlesOfParts>
    <vt:vector size="22" baseType="lpstr">
      <vt:lpstr>Note</vt:lpstr>
      <vt:lpstr>Table3-1</vt:lpstr>
      <vt:lpstr>Table3-2</vt:lpstr>
      <vt:lpstr>Table3-3</vt:lpstr>
      <vt:lpstr>Table3-4</vt:lpstr>
      <vt:lpstr>Table3-5</vt:lpstr>
      <vt:lpstr>Table3-6</vt:lpstr>
      <vt:lpstr>Table3-7</vt:lpstr>
      <vt:lpstr>Table3-8</vt:lpstr>
      <vt:lpstr>Res_Occupancy</vt:lpstr>
      <vt:lpstr>Bldg_Damage</vt:lpstr>
      <vt:lpstr>Bldg_types_A</vt:lpstr>
      <vt:lpstr>Bldg_types_B</vt:lpstr>
      <vt:lpstr>BuildingDamage</vt:lpstr>
      <vt:lpstr>Dmg by Pct</vt:lpstr>
      <vt:lpstr>BuildValues</vt:lpstr>
      <vt:lpstr>Content Loss</vt:lpstr>
      <vt:lpstr>Bld Dmg Occ</vt:lpstr>
      <vt:lpstr>Economy</vt:lpstr>
      <vt:lpstr>Adjustments</vt:lpstr>
      <vt:lpstr>'Table3-6'!_Ref13051046</vt:lpstr>
      <vt:lpstr>'Table3-2'!_Ref35955967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ALLAN Jonathan * DGMI</cp:lastModifiedBy>
  <dcterms:created xsi:type="dcterms:W3CDTF">2015-06-05T18:17:20Z</dcterms:created>
  <dcterms:modified xsi:type="dcterms:W3CDTF">2024-08-31T20:48:09Z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09b73270-2993-4076-be47-9c78f42a1e84_Enabled">
    <vt:lpwstr>true</vt:lpwstr>
  </property>
  <property fmtid="{D5CDD505-2E9C-101B-9397-08002B2CF9AE}" pid="3" name="MSIP_Label_09b73270-2993-4076-be47-9c78f42a1e84_SetDate">
    <vt:lpwstr>2024-07-19T17:21:14Z</vt:lpwstr>
  </property>
  <property fmtid="{D5CDD505-2E9C-101B-9397-08002B2CF9AE}" pid="4" name="MSIP_Label_09b73270-2993-4076-be47-9c78f42a1e84_Method">
    <vt:lpwstr>Standard</vt:lpwstr>
  </property>
  <property fmtid="{D5CDD505-2E9C-101B-9397-08002B2CF9AE}" pid="5" name="MSIP_Label_09b73270-2993-4076-be47-9c78f42a1e84_Name">
    <vt:lpwstr>Level 1 - Published (Items)</vt:lpwstr>
  </property>
  <property fmtid="{D5CDD505-2E9C-101B-9397-08002B2CF9AE}" pid="6" name="MSIP_Label_09b73270-2993-4076-be47-9c78f42a1e84_SiteId">
    <vt:lpwstr>aa3f6932-fa7c-47b4-a0ce-a598cad161cf</vt:lpwstr>
  </property>
  <property fmtid="{D5CDD505-2E9C-101B-9397-08002B2CF9AE}" pid="7" name="MSIP_Label_09b73270-2993-4076-be47-9c78f42a1e84_ActionId">
    <vt:lpwstr>faf2cb06-e21f-4491-82a1-6232f32f6955</vt:lpwstr>
  </property>
  <property fmtid="{D5CDD505-2E9C-101B-9397-08002B2CF9AE}" pid="8" name="MSIP_Label_09b73270-2993-4076-be47-9c78f42a1e84_ContentBits">
    <vt:lpwstr>0</vt:lpwstr>
  </property>
</Properties>
</file>