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Lane\"/>
    </mc:Choice>
  </mc:AlternateContent>
  <xr:revisionPtr revIDLastSave="0" documentId="13_ncr:1_{8C5DAF60-D465-46B0-8428-CCDEE8E47AC3}" xr6:coauthVersionLast="47" xr6:coauthVersionMax="47" xr10:uidLastSave="{00000000-0000-0000-0000-000000000000}"/>
  <bookViews>
    <workbookView xWindow="-120" yWindow="-120" windowWidth="38640" windowHeight="21240" tabRatio="837" firstSheet="2" activeTab="4"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0" i="17" l="1"/>
  <c r="Z10" i="17"/>
  <c r="Y10" i="17"/>
  <c r="AA9" i="17"/>
  <c r="Z9" i="17"/>
  <c r="Y9" i="17"/>
  <c r="AA8" i="17"/>
  <c r="Z8" i="17"/>
  <c r="Y8" i="17"/>
  <c r="AA7" i="17"/>
  <c r="Z7" i="17"/>
  <c r="Y7" i="17"/>
  <c r="Z27" i="17"/>
  <c r="Y27" i="17"/>
  <c r="AX26" i="9"/>
  <c r="AW26" i="9"/>
  <c r="AY26" i="9"/>
  <c r="AY10" i="9"/>
  <c r="AX10" i="9"/>
  <c r="AW10" i="9"/>
  <c r="AY9" i="9"/>
  <c r="AX9" i="9"/>
  <c r="AW9" i="9"/>
  <c r="AY8" i="9"/>
  <c r="AX8" i="9"/>
  <c r="AW8" i="9"/>
  <c r="AY7" i="9"/>
  <c r="AX7" i="9"/>
  <c r="AW7" i="9"/>
  <c r="AA27" i="17" l="1"/>
  <c r="AK27" i="9" l="1"/>
  <c r="AJ27" i="9"/>
  <c r="AI27" i="9"/>
  <c r="AG27" i="9"/>
  <c r="AF27" i="9"/>
  <c r="AE27" i="9"/>
  <c r="I28" i="18" l="1"/>
  <c r="H28" i="18"/>
  <c r="G28" i="18"/>
  <c r="F28" i="18"/>
  <c r="E28" i="18"/>
  <c r="D28" i="18"/>
  <c r="C28" i="18"/>
  <c r="R26" i="21" l="1"/>
  <c r="Q26" i="21"/>
  <c r="P26" i="21"/>
  <c r="N26" i="21"/>
  <c r="M26" i="21"/>
  <c r="L26" i="21"/>
  <c r="J26" i="21"/>
  <c r="I26" i="21"/>
  <c r="H26" i="21"/>
  <c r="F26" i="21"/>
  <c r="E26" i="21"/>
  <c r="D26" i="21"/>
  <c r="C26" i="21"/>
  <c r="V25" i="21"/>
  <c r="U25" i="21"/>
  <c r="T25" i="21"/>
  <c r="V24" i="21"/>
  <c r="U24" i="21"/>
  <c r="T24" i="21"/>
  <c r="V23" i="21"/>
  <c r="U23" i="21"/>
  <c r="T23" i="21"/>
  <c r="V22" i="21"/>
  <c r="U22" i="21"/>
  <c r="T22" i="21"/>
  <c r="V21" i="21"/>
  <c r="U21" i="21"/>
  <c r="T21" i="21"/>
  <c r="V20" i="21"/>
  <c r="U20" i="21"/>
  <c r="T20" i="21"/>
  <c r="V19" i="21"/>
  <c r="U19" i="21"/>
  <c r="T19" i="21"/>
  <c r="V18" i="21"/>
  <c r="U18" i="21"/>
  <c r="T18" i="21"/>
  <c r="V17" i="21"/>
  <c r="U17" i="21"/>
  <c r="T17" i="21"/>
  <c r="V16" i="21"/>
  <c r="U16" i="21"/>
  <c r="T16" i="21"/>
  <c r="V15" i="21"/>
  <c r="U15" i="21"/>
  <c r="T15" i="21"/>
  <c r="V14" i="21"/>
  <c r="U14" i="21"/>
  <c r="T14" i="21"/>
  <c r="V13" i="21"/>
  <c r="U13" i="21"/>
  <c r="T13" i="21"/>
  <c r="V12" i="21"/>
  <c r="U12" i="21"/>
  <c r="T12" i="21"/>
  <c r="V11" i="21"/>
  <c r="U11" i="21"/>
  <c r="T11" i="21"/>
  <c r="V10" i="21"/>
  <c r="U10" i="21"/>
  <c r="T10" i="21"/>
  <c r="V9" i="21"/>
  <c r="U9" i="21"/>
  <c r="T9" i="21"/>
  <c r="V8" i="21"/>
  <c r="U8" i="21"/>
  <c r="U26" i="21" s="1"/>
  <c r="T8" i="21"/>
  <c r="V7" i="21"/>
  <c r="V26" i="21" s="1"/>
  <c r="U7" i="21"/>
  <c r="T7" i="21"/>
  <c r="T26" i="21" s="1"/>
  <c r="AF28" i="12" l="1"/>
  <c r="AE28" i="12"/>
  <c r="Q28" i="12"/>
  <c r="P28" i="12"/>
  <c r="O28" i="12"/>
  <c r="N28" i="12"/>
  <c r="AD28" i="12" s="1"/>
  <c r="M28" i="12"/>
  <c r="AC28" i="12" s="1"/>
  <c r="L28" i="12"/>
  <c r="AB28" i="12" s="1"/>
  <c r="K28" i="12"/>
  <c r="AA28" i="12" s="1"/>
  <c r="AG28" i="12" s="1"/>
  <c r="I28" i="12"/>
  <c r="H28" i="12"/>
  <c r="X28" i="12" s="1"/>
  <c r="G28" i="12"/>
  <c r="W28" i="12" s="1"/>
  <c r="F28" i="12"/>
  <c r="V28" i="12" s="1"/>
  <c r="E28" i="12"/>
  <c r="U28" i="12" s="1"/>
  <c r="D28" i="12"/>
  <c r="T28" i="12" s="1"/>
  <c r="C28" i="12"/>
  <c r="S28" i="12" s="1"/>
  <c r="Y28" i="12" s="1"/>
  <c r="S27" i="11"/>
  <c r="R27" i="11"/>
  <c r="Q27" i="11"/>
  <c r="P27" i="11"/>
  <c r="H27" i="11" s="1"/>
  <c r="O27" i="11"/>
  <c r="L27" i="11"/>
  <c r="G27" i="11"/>
  <c r="F27" i="11"/>
  <c r="E27" i="11"/>
  <c r="D27" i="11"/>
  <c r="C27" i="11"/>
  <c r="AC27" i="9"/>
  <c r="Y27" i="9"/>
  <c r="U27" i="9"/>
  <c r="Q27" i="9"/>
  <c r="M27" i="9"/>
  <c r="I27" i="9"/>
  <c r="AU26" i="9"/>
  <c r="AT26" i="9"/>
  <c r="AS26" i="9"/>
  <c r="AR26" i="9"/>
  <c r="AP26" i="9"/>
  <c r="AO26" i="9"/>
  <c r="AN26" i="9"/>
  <c r="AM26" i="9"/>
  <c r="AK26" i="9"/>
  <c r="AK28" i="9" s="1"/>
  <c r="AJ26" i="9"/>
  <c r="AJ28" i="9" s="1"/>
  <c r="AI26" i="9"/>
  <c r="AI28" i="9" s="1"/>
  <c r="AG26" i="9"/>
  <c r="AG28" i="9" s="1"/>
  <c r="AF26" i="9"/>
  <c r="AF28" i="9" s="1"/>
  <c r="AE26" i="9"/>
  <c r="AE28" i="9" s="1"/>
  <c r="AC26" i="9"/>
  <c r="AB26" i="9"/>
  <c r="AA26" i="9"/>
  <c r="Y26" i="9"/>
  <c r="X26" i="9"/>
  <c r="W26" i="9"/>
  <c r="U26" i="9"/>
  <c r="T26" i="9"/>
  <c r="S26" i="9"/>
  <c r="Q26" i="9"/>
  <c r="P26" i="9"/>
  <c r="O26" i="9"/>
  <c r="M26" i="9"/>
  <c r="L26" i="9"/>
  <c r="K26" i="9"/>
  <c r="I26" i="9"/>
  <c r="H26" i="9"/>
  <c r="G26" i="9"/>
  <c r="E26" i="9"/>
  <c r="D26" i="9"/>
  <c r="C26" i="9"/>
  <c r="N27" i="8"/>
  <c r="M27" i="8"/>
  <c r="L27" i="8"/>
  <c r="K27" i="8"/>
  <c r="I27" i="8"/>
  <c r="H27" i="8"/>
  <c r="G27" i="8"/>
  <c r="F27" i="8"/>
  <c r="D27" i="8"/>
  <c r="C27" i="8"/>
  <c r="Q26" i="7"/>
  <c r="Y26" i="7" s="1"/>
  <c r="P26" i="7"/>
  <c r="X26" i="7" s="1"/>
  <c r="O26" i="7"/>
  <c r="W26" i="7" s="1"/>
  <c r="M26" i="7"/>
  <c r="U26" i="7" s="1"/>
  <c r="L26" i="7"/>
  <c r="T26" i="7" s="1"/>
  <c r="K26" i="7"/>
  <c r="S26" i="7" s="1"/>
  <c r="I26" i="7"/>
  <c r="H26" i="7"/>
  <c r="G26" i="7"/>
  <c r="E26" i="7"/>
  <c r="D26" i="7"/>
  <c r="C26" i="7"/>
  <c r="AF28" i="4"/>
  <c r="AE28" i="4"/>
  <c r="AD28" i="4"/>
  <c r="AC28" i="4"/>
  <c r="AB28" i="4"/>
  <c r="AA28" i="4"/>
  <c r="AG28" i="4" s="1"/>
  <c r="Q28" i="4"/>
  <c r="P28" i="4"/>
  <c r="O28" i="4"/>
  <c r="N28" i="4"/>
  <c r="M28" i="4"/>
  <c r="L28" i="4"/>
  <c r="K28" i="4"/>
  <c r="I28" i="4"/>
  <c r="H28" i="4"/>
  <c r="X28" i="4" s="1"/>
  <c r="G28" i="4"/>
  <c r="W28" i="4" s="1"/>
  <c r="F28" i="4"/>
  <c r="V28" i="4" s="1"/>
  <c r="E28" i="4"/>
  <c r="U28" i="4" s="1"/>
  <c r="D28" i="4"/>
  <c r="T28" i="4" s="1"/>
  <c r="C28" i="4"/>
  <c r="S28" i="4" s="1"/>
  <c r="S27" i="3"/>
  <c r="V27" i="3" s="1"/>
  <c r="R27" i="3"/>
  <c r="U27" i="3" s="1"/>
  <c r="Q27" i="3"/>
  <c r="T27" i="3" s="1"/>
  <c r="L27" i="3"/>
  <c r="O27" i="3" s="1"/>
  <c r="K27" i="3"/>
  <c r="N27" i="3" s="1"/>
  <c r="J27" i="3"/>
  <c r="M27" i="3" s="1"/>
  <c r="E27" i="3"/>
  <c r="H27" i="3" s="1"/>
  <c r="D27" i="3"/>
  <c r="G27" i="3" s="1"/>
  <c r="C27" i="3"/>
  <c r="F27" i="3" s="1"/>
  <c r="H29" i="2"/>
  <c r="Q27" i="2"/>
  <c r="P27" i="2"/>
  <c r="O27" i="2"/>
  <c r="M27" i="2"/>
  <c r="L27" i="2"/>
  <c r="K27" i="2"/>
  <c r="I27" i="2"/>
  <c r="I29" i="2" s="1"/>
  <c r="H27" i="2"/>
  <c r="G27" i="2"/>
  <c r="G29" i="2" s="1"/>
  <c r="E27" i="2"/>
  <c r="X27" i="2" s="1"/>
  <c r="D27" i="2"/>
  <c r="S27" i="2" s="1"/>
  <c r="C27" i="2"/>
  <c r="V27" i="2" s="1"/>
  <c r="J27" i="11" l="1"/>
  <c r="I27" i="11" s="1"/>
  <c r="Y28" i="4"/>
  <c r="R27" i="2"/>
  <c r="T27" i="2"/>
  <c r="W27" i="2"/>
  <c r="BE27" i="5" l="1"/>
  <c r="BD27" i="5"/>
  <c r="BC27" i="5"/>
  <c r="BA27" i="5"/>
  <c r="AZ27" i="5"/>
  <c r="AY27" i="5"/>
  <c r="AW27" i="5"/>
  <c r="AV27" i="5"/>
  <c r="AU27" i="5"/>
  <c r="AS27" i="5"/>
  <c r="AR27" i="5"/>
  <c r="AQ27" i="5"/>
  <c r="AK27" i="5"/>
  <c r="AJ27" i="5"/>
  <c r="AI27" i="5"/>
  <c r="AC27" i="5"/>
  <c r="AO27" i="5" s="1"/>
  <c r="AB27" i="5"/>
  <c r="AN27" i="5" s="1"/>
  <c r="AA27" i="5"/>
  <c r="AM27" i="5" s="1"/>
  <c r="Y27" i="5"/>
  <c r="AG27" i="5" s="1"/>
  <c r="X27" i="5"/>
  <c r="AF27" i="5" s="1"/>
  <c r="W27" i="5"/>
  <c r="AE27" i="5" s="1"/>
  <c r="U27" i="5"/>
  <c r="T27" i="5"/>
  <c r="R27" i="5"/>
  <c r="Q27" i="5"/>
  <c r="P27" i="5"/>
  <c r="N27" i="5"/>
  <c r="M27" i="5"/>
  <c r="L27" i="5"/>
  <c r="K27" i="5"/>
  <c r="J27" i="5"/>
  <c r="I27" i="5"/>
  <c r="H27" i="5"/>
  <c r="F27" i="5"/>
  <c r="E27" i="5"/>
  <c r="D27" i="5"/>
  <c r="C27" i="5"/>
  <c r="G27" i="17"/>
  <c r="W27" i="17"/>
  <c r="V27" i="17"/>
  <c r="U27" i="17"/>
  <c r="Z27" i="20"/>
  <c r="Y27" i="20"/>
  <c r="X27" i="20"/>
  <c r="V27" i="20"/>
  <c r="U27" i="20"/>
  <c r="T27" i="20"/>
  <c r="R27" i="20"/>
  <c r="Q27" i="20"/>
  <c r="P27" i="20"/>
  <c r="N27" i="20"/>
  <c r="M27" i="20"/>
  <c r="L27" i="20"/>
  <c r="J27" i="20"/>
  <c r="I27" i="20"/>
  <c r="H27" i="20"/>
  <c r="F27" i="20"/>
  <c r="E27" i="20"/>
  <c r="D27" i="20"/>
  <c r="I27" i="19"/>
  <c r="G27" i="19"/>
  <c r="F27" i="19"/>
  <c r="J27" i="19" s="1"/>
  <c r="E27" i="19"/>
  <c r="C27" i="19"/>
  <c r="K10" i="19"/>
  <c r="J10" i="19"/>
  <c r="I10" i="19"/>
  <c r="K9" i="19"/>
  <c r="J9" i="19"/>
  <c r="I9" i="19"/>
  <c r="K8" i="19"/>
  <c r="J8" i="19"/>
  <c r="I8" i="19"/>
  <c r="K7" i="19"/>
  <c r="J7" i="19"/>
  <c r="I7" i="19"/>
  <c r="I27" i="18"/>
  <c r="H27" i="18"/>
  <c r="G27" i="18"/>
  <c r="F27" i="18"/>
  <c r="E27" i="18"/>
  <c r="D27" i="18"/>
  <c r="C27" i="18"/>
  <c r="O27" i="17"/>
  <c r="N27" i="17"/>
  <c r="M27" i="17"/>
  <c r="K27" i="17"/>
  <c r="J27" i="17"/>
  <c r="I27" i="17"/>
  <c r="E27" i="17"/>
  <c r="C27" i="17"/>
  <c r="S10" i="17"/>
  <c r="R10" i="17"/>
  <c r="Q10" i="17"/>
  <c r="S9" i="17"/>
  <c r="R9" i="17"/>
  <c r="R27" i="17" s="1"/>
  <c r="Q9" i="17"/>
  <c r="Q27" i="17" s="1"/>
  <c r="S8" i="17"/>
  <c r="R8" i="17"/>
  <c r="Q8" i="17"/>
  <c r="S7" i="17"/>
  <c r="S27" i="17" s="1"/>
  <c r="R7" i="17"/>
  <c r="Q7" i="17"/>
  <c r="AC27" i="16"/>
  <c r="AB27" i="16"/>
  <c r="AA27" i="16"/>
  <c r="Z27" i="16"/>
  <c r="Y27" i="16"/>
  <c r="X27" i="16"/>
  <c r="W27" i="16"/>
  <c r="U27" i="16"/>
  <c r="T27" i="16"/>
  <c r="S27" i="16"/>
  <c r="R27" i="16"/>
  <c r="P27" i="16"/>
  <c r="O27" i="16"/>
  <c r="N27" i="16"/>
  <c r="M27" i="16"/>
  <c r="K27" i="16"/>
  <c r="J27" i="16"/>
  <c r="I27" i="16"/>
  <c r="H27" i="16"/>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AF11" i="12"/>
  <c r="AD11" i="12"/>
  <c r="AC11" i="12"/>
  <c r="AB11" i="12"/>
  <c r="AA11" i="12"/>
  <c r="Q11" i="12"/>
  <c r="AE11" i="12" s="1"/>
  <c r="AG11" i="12" s="1"/>
  <c r="I11" i="12"/>
  <c r="X11" i="12" s="1"/>
  <c r="AE10" i="12"/>
  <c r="AB10" i="12"/>
  <c r="AA10" i="12"/>
  <c r="X10" i="12"/>
  <c r="T10" i="12"/>
  <c r="S10" i="12"/>
  <c r="Q10" i="12"/>
  <c r="AF10" i="12" s="1"/>
  <c r="I10" i="12"/>
  <c r="W10" i="12" s="1"/>
  <c r="AF9" i="12"/>
  <c r="AD9" i="12"/>
  <c r="AC9" i="12"/>
  <c r="AB9" i="12"/>
  <c r="X9" i="12"/>
  <c r="W9" i="12"/>
  <c r="V9" i="12"/>
  <c r="Q9" i="12"/>
  <c r="AE9" i="12" s="1"/>
  <c r="I9" i="12"/>
  <c r="U9" i="12" s="1"/>
  <c r="AD8" i="12"/>
  <c r="AB8" i="12"/>
  <c r="X8" i="12"/>
  <c r="W8" i="12"/>
  <c r="V8" i="12"/>
  <c r="U8" i="12"/>
  <c r="T8" i="12"/>
  <c r="S8" i="12"/>
  <c r="Q8" i="12"/>
  <c r="AF8" i="12" s="1"/>
  <c r="I8" i="12"/>
  <c r="J10" i="11"/>
  <c r="I10" i="11" s="1"/>
  <c r="H10" i="11"/>
  <c r="G10" i="11"/>
  <c r="F10" i="11"/>
  <c r="E10" i="11"/>
  <c r="D10" i="11"/>
  <c r="J9" i="11"/>
  <c r="I9" i="11" s="1"/>
  <c r="H9" i="11"/>
  <c r="G9" i="11"/>
  <c r="F9" i="11"/>
  <c r="E9" i="11"/>
  <c r="D9" i="11"/>
  <c r="J8" i="11"/>
  <c r="I8" i="11" s="1"/>
  <c r="H8" i="11"/>
  <c r="G8" i="11"/>
  <c r="F8" i="11"/>
  <c r="E8" i="11"/>
  <c r="D8" i="11"/>
  <c r="J7" i="11"/>
  <c r="H7" i="11"/>
  <c r="I7" i="11" s="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K10" i="9"/>
  <c r="AJ10" i="9"/>
  <c r="AG10" i="9"/>
  <c r="AF10" i="9"/>
  <c r="AE10" i="9"/>
  <c r="AI10" i="9" s="1"/>
  <c r="AC10" i="9"/>
  <c r="Y10" i="9"/>
  <c r="U10" i="9"/>
  <c r="Q10" i="9"/>
  <c r="M10" i="9"/>
  <c r="I10" i="9"/>
  <c r="AG9" i="9"/>
  <c r="AK9" i="9" s="1"/>
  <c r="AF9" i="9"/>
  <c r="AJ9" i="9" s="1"/>
  <c r="AE9" i="9"/>
  <c r="AI9" i="9" s="1"/>
  <c r="AC9" i="9"/>
  <c r="Y9" i="9"/>
  <c r="U9" i="9"/>
  <c r="Q9" i="9"/>
  <c r="M9" i="9"/>
  <c r="I9" i="9"/>
  <c r="AJ8" i="9"/>
  <c r="AI8" i="9"/>
  <c r="AG8" i="9"/>
  <c r="AK8" i="9" s="1"/>
  <c r="AF8" i="9"/>
  <c r="AE8" i="9"/>
  <c r="AC8" i="9"/>
  <c r="Y8" i="9"/>
  <c r="U8" i="9"/>
  <c r="Q8" i="9"/>
  <c r="M8" i="9"/>
  <c r="I8" i="9"/>
  <c r="AK7" i="9"/>
  <c r="AI7" i="9"/>
  <c r="AG7" i="9"/>
  <c r="AF7" i="9"/>
  <c r="AJ7" i="9" s="1"/>
  <c r="AE7" i="9"/>
  <c r="AC7" i="9"/>
  <c r="Y7" i="9"/>
  <c r="U7" i="9"/>
  <c r="Q7" i="9"/>
  <c r="M7" i="9"/>
  <c r="I7" i="9"/>
  <c r="N10" i="8"/>
  <c r="I10" i="8"/>
  <c r="N9" i="8"/>
  <c r="I9" i="8"/>
  <c r="N8" i="8"/>
  <c r="I8" i="8"/>
  <c r="N7" i="8"/>
  <c r="I7" i="8"/>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10" i="6"/>
  <c r="Q10" i="6"/>
  <c r="P10" i="6"/>
  <c r="O10" i="6"/>
  <c r="R9" i="6"/>
  <c r="Q9" i="6"/>
  <c r="P9" i="6"/>
  <c r="O9" i="6"/>
  <c r="R8" i="6"/>
  <c r="Q8" i="6"/>
  <c r="P8" i="6"/>
  <c r="O8" i="6"/>
  <c r="O27" i="6" s="1"/>
  <c r="R7" i="6"/>
  <c r="R27" i="6" s="1"/>
  <c r="Q7" i="6"/>
  <c r="Q27" i="6" s="1"/>
  <c r="P7" i="6"/>
  <c r="P27" i="6" s="1"/>
  <c r="O7" i="6"/>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X11" i="4"/>
  <c r="S11" i="4"/>
  <c r="Q11" i="4"/>
  <c r="AF11" i="4" s="1"/>
  <c r="I11" i="4"/>
  <c r="W11" i="4" s="1"/>
  <c r="AG10" i="4"/>
  <c r="AF10" i="4"/>
  <c r="AE10" i="4"/>
  <c r="AD10" i="4"/>
  <c r="AC10" i="4"/>
  <c r="AB10" i="4"/>
  <c r="AA10" i="4"/>
  <c r="X10" i="4"/>
  <c r="W10" i="4"/>
  <c r="V10" i="4"/>
  <c r="U10" i="4"/>
  <c r="T10" i="4"/>
  <c r="Q10" i="4"/>
  <c r="I10" i="4"/>
  <c r="S10" i="4" s="1"/>
  <c r="Y10" i="4" s="1"/>
  <c r="AF9" i="4"/>
  <c r="AD9" i="4"/>
  <c r="AC9" i="4"/>
  <c r="AB9" i="4"/>
  <c r="AA9" i="4"/>
  <c r="W9" i="4"/>
  <c r="V9" i="4"/>
  <c r="T9" i="4"/>
  <c r="Q9" i="4"/>
  <c r="AE9" i="4" s="1"/>
  <c r="I9" i="4"/>
  <c r="X9" i="4" s="1"/>
  <c r="AF8" i="4"/>
  <c r="AD8" i="4"/>
  <c r="AC8" i="4"/>
  <c r="AB8" i="4"/>
  <c r="AA8" i="4"/>
  <c r="X8" i="4"/>
  <c r="Q8" i="4"/>
  <c r="I8" i="4"/>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K27" i="19" l="1"/>
  <c r="AG9" i="4"/>
  <c r="AE8" i="4"/>
  <c r="AG8" i="4" s="1"/>
  <c r="S9" i="4"/>
  <c r="U9" i="4"/>
  <c r="Y8" i="12"/>
  <c r="AA8" i="12"/>
  <c r="AC8" i="12"/>
  <c r="AE8" i="12"/>
  <c r="S9" i="12"/>
  <c r="T9" i="12"/>
  <c r="AA9" i="12"/>
  <c r="AG9" i="12" s="1"/>
  <c r="U10" i="12"/>
  <c r="T11" i="4"/>
  <c r="U11" i="4"/>
  <c r="V10" i="12"/>
  <c r="V11" i="4"/>
  <c r="AB11" i="4"/>
  <c r="AC10" i="12"/>
  <c r="AG10" i="12" s="1"/>
  <c r="AA11" i="4"/>
  <c r="AC11" i="4"/>
  <c r="AD10" i="12"/>
  <c r="AD11" i="4"/>
  <c r="AE11" i="4"/>
  <c r="S11" i="12"/>
  <c r="S8" i="4"/>
  <c r="T11" i="12"/>
  <c r="T8" i="4"/>
  <c r="U11" i="12"/>
  <c r="U8" i="4"/>
  <c r="V11" i="12"/>
  <c r="V8" i="4"/>
  <c r="W11" i="12"/>
  <c r="W8" i="4"/>
  <c r="Y9" i="12" l="1"/>
  <c r="AG11" i="4"/>
  <c r="Y9" i="4"/>
  <c r="AG8" i="12"/>
  <c r="Y11" i="4"/>
  <c r="Y8" i="4"/>
  <c r="Y10" i="12"/>
  <c r="Y11" i="12"/>
</calcChain>
</file>

<file path=xl/sharedStrings.xml><?xml version="1.0" encoding="utf-8"?>
<sst xmlns="http://schemas.openxmlformats.org/spreadsheetml/2006/main" count="661" uniqueCount="195">
  <si>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</si>
  <si>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</si>
  <si>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</si>
  <si>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</si>
  <si>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</si>
  <si>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</si>
  <si>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</si>
  <si>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</si>
  <si>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</si>
  <si>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</si>
  <si>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</si>
  <si>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</si>
  <si>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</si>
  <si>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</si>
  <si>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</si>
  <si>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</si>
  <si>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</si>
  <si>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</si>
  <si>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Florence</t>
  </si>
  <si>
    <t>Dunes City</t>
  </si>
  <si>
    <t>Siltcoos River Campgrounds</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</si>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</sst>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9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3" fontId="4" fillId="0" borderId="0" xfId="0" applyNumberFormat="1" applyFont="1" applyAlignment="1">
      <alignment horizontal="right" vertical="center"/>
    </xf>
    <xf numFmtId="9" fontId="9" fillId="0" borderId="0" xfId="1"/>
    <xf numFmtId="3" fontId="0" fillId="0" borderId="0" xfId="0" applyNumberFormat="1" applyAlignment="1">
      <alignment horizontal="right"/>
    </xf>
    <xf numFmtId="0" fontId="0" fillId="0" borderId="0" xfId="0" applyAlignment="1">
      <alignment horizontal="right"/>
    </xf>
    <xf numFmtId="9" fontId="0" fillId="0" borderId="0" xfId="0" applyNumberFormat="1" applyAlignment="1">
      <alignment horizontal="right"/>
    </xf>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3" fillId="0" borderId="3" xfId="0" applyNumberFormat="1" applyFont="1" applyBorder="1" applyAlignment="1">
      <alignment horizontal="center"/>
    </xf>
    <xf numFmtId="9" fontId="3" fillId="0" borderId="0" xfId="0" applyNumberFormat="1" applyFont="1" applyAlignment="1">
      <alignment horizontal="right"/>
    </xf>
    <xf numFmtId="0" fontId="7" fillId="0" borderId="3" xfId="0" applyFont="1" applyBorder="1" applyAlignment="1">
      <alignment horizontal="center" vertical="center"/>
    </xf>
    <xf numFmtId="0" fontId="0" fillId="0" borderId="3" xfId="0" applyBorder="1"/>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xf numFmtId="0" fontId="7"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1" fillId="0" borderId="5" xfId="0" applyFont="1" applyBorder="1" applyAlignment="1">
      <alignment horizontal="center" vertical="center" wrapText="1"/>
    </xf>
    <xf numFmtId="0" fontId="0" fillId="0" borderId="5" xfId="0" applyBorder="1"/>
    <xf numFmtId="0" fontId="1" fillId="5"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left"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5" fillId="0" borderId="5" xfId="0" applyFont="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6"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110</v>
      </c>
    </row>
    <row r="3" spans="2:7" ht="15.75" customHeight="1" thickBot="1" x14ac:dyDescent="0.3"/>
    <row r="4" spans="2:7" x14ac:dyDescent="0.25">
      <c r="B4" s="149" t="s">
        <v>111</v>
      </c>
      <c r="C4" s="142" t="s">
        <v>112</v>
      </c>
      <c r="D4" s="142" t="s">
        <v>113</v>
      </c>
      <c r="E4" s="142" t="s">
        <v>90</v>
      </c>
      <c r="F4" s="142" t="s">
        <v>114</v>
      </c>
      <c r="G4" s="142" t="s">
        <v>115</v>
      </c>
    </row>
    <row r="5" spans="2:7" ht="61.5" customHeight="1" thickBot="1" x14ac:dyDescent="0.3">
      <c r="B5" s="143"/>
      <c r="C5" s="143"/>
      <c r="D5" s="143"/>
      <c r="E5" s="143"/>
      <c r="F5" s="143"/>
      <c r="G5" s="143"/>
    </row>
    <row r="6" spans="2:7" x14ac:dyDescent="0.25">
      <c r="B6" s="2" t="s">
        <v>18</v>
      </c>
      <c r="C6" s="3">
        <v>637</v>
      </c>
      <c r="D6" s="3">
        <v>637</v>
      </c>
      <c r="E6" s="3">
        <v>1009.4551168</v>
      </c>
      <c r="F6" s="3">
        <v>810.2944013</v>
      </c>
      <c r="G6" s="19">
        <f t="shared" ref="G6:G25" si="0">IFERROR(D6/C6, "")</f>
        <v>1</v>
      </c>
    </row>
    <row r="7" spans="2:7" x14ac:dyDescent="0.25">
      <c r="B7" s="2" t="s">
        <v>19</v>
      </c>
      <c r="C7" s="3">
        <v>26</v>
      </c>
      <c r="D7" s="3">
        <v>26</v>
      </c>
      <c r="E7" s="3">
        <v>35.729030999999992</v>
      </c>
      <c r="F7" s="3">
        <v>48.101811599999998</v>
      </c>
      <c r="G7" s="19">
        <f t="shared" si="0"/>
        <v>1</v>
      </c>
    </row>
    <row r="8" spans="2:7" x14ac:dyDescent="0.25">
      <c r="B8" s="2" t="s">
        <v>20</v>
      </c>
      <c r="C8" s="3">
        <v>1</v>
      </c>
      <c r="D8" s="3">
        <v>1</v>
      </c>
      <c r="E8" s="3">
        <v>2.0389805000000001</v>
      </c>
      <c r="F8" s="3">
        <v>0.70807450000000005</v>
      </c>
      <c r="G8" s="19">
        <f t="shared" si="0"/>
        <v>1</v>
      </c>
    </row>
    <row r="9" spans="2:7" x14ac:dyDescent="0.25">
      <c r="B9" s="11" t="s">
        <v>21</v>
      </c>
      <c r="C9" s="20">
        <v>246</v>
      </c>
      <c r="D9" s="20">
        <v>246</v>
      </c>
      <c r="E9" s="20">
        <v>440.39316359999998</v>
      </c>
      <c r="F9" s="20">
        <v>424.13580130000003</v>
      </c>
      <c r="G9" s="19">
        <f t="shared" si="0"/>
        <v>1</v>
      </c>
    </row>
    <row r="10" spans="2:7" x14ac:dyDescent="0.25">
      <c r="B10" s="11"/>
      <c r="C10" s="20"/>
      <c r="D10" s="20"/>
      <c r="E10" s="20"/>
      <c r="F10" s="20"/>
      <c r="G10" s="19" t="str">
        <f t="shared" si="0"/>
        <v/>
      </c>
    </row>
    <row r="11" spans="2:7" x14ac:dyDescent="0.25">
      <c r="B11" s="11"/>
      <c r="C11" s="20"/>
      <c r="D11" s="20"/>
      <c r="E11" s="20"/>
      <c r="F11" s="20"/>
      <c r="G11" s="19" t="str">
        <f t="shared" si="0"/>
        <v/>
      </c>
    </row>
    <row r="12" spans="2:7" x14ac:dyDescent="0.25">
      <c r="B12" s="11"/>
      <c r="C12" s="20"/>
      <c r="D12" s="20"/>
      <c r="E12" s="20"/>
      <c r="F12" s="20"/>
      <c r="G12" s="19" t="str">
        <f t="shared" si="0"/>
        <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40</v>
      </c>
      <c r="C26" s="81">
        <f>SUM(C6:C25)</f>
        <v>910</v>
      </c>
      <c r="D26" s="81">
        <f>SUM(D6:D25)</f>
        <v>910</v>
      </c>
      <c r="E26" s="81">
        <f>SUM(E6:E25)</f>
        <v>1487.6162919000001</v>
      </c>
      <c r="F26" s="81">
        <f>SUM(F6:F25)</f>
        <v>1283.2400886999999</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S27"/>
  <sheetViews>
    <sheetView workbookViewId="0"/>
  </sheetViews>
  <sheetFormatPr defaultRowHeight="15" x14ac:dyDescent="0.25"/>
  <cols>
    <col min="1" max="1" width="4.42578125" customWidth="1"/>
    <col min="5" max="5" width="10.140625" customWidth="1"/>
    <col min="7" max="7" width="12.85546875" customWidth="1"/>
    <col min="15" max="15" width="10.7109375" style="84" bestFit="1" customWidth="1"/>
    <col min="16" max="16" width="14.7109375" style="84" bestFit="1" customWidth="1"/>
    <col min="17" max="17" width="9.140625" style="84" customWidth="1"/>
    <col min="18" max="18" width="15.140625" style="84" customWidth="1"/>
    <col min="19" max="19" width="16.28515625" style="84" customWidth="1"/>
  </cols>
  <sheetData>
    <row r="1" spans="1:19" x14ac:dyDescent="0.25">
      <c r="B1" s="75" t="s">
        <v>2</v>
      </c>
    </row>
    <row r="2" spans="1:19" x14ac:dyDescent="0.25">
      <c r="B2" t="s">
        <v>116</v>
      </c>
    </row>
    <row r="3" spans="1:19" ht="15.75" customHeight="1" thickBot="1" x14ac:dyDescent="0.3">
      <c r="K3" s="34"/>
      <c r="L3" s="34"/>
      <c r="O3" s="85"/>
      <c r="P3" s="85" t="s">
        <v>117</v>
      </c>
      <c r="Q3" s="85"/>
    </row>
    <row r="4" spans="1:19" ht="48" customHeight="1" x14ac:dyDescent="0.25">
      <c r="B4" s="167" t="s">
        <v>14</v>
      </c>
      <c r="C4" s="168" t="s">
        <v>118</v>
      </c>
      <c r="D4" s="168" t="s">
        <v>119</v>
      </c>
      <c r="E4" s="36" t="s">
        <v>120</v>
      </c>
      <c r="F4" s="36" t="s">
        <v>121</v>
      </c>
      <c r="G4" s="168" t="s">
        <v>122</v>
      </c>
      <c r="H4" s="169" t="s">
        <v>123</v>
      </c>
      <c r="I4" s="170"/>
      <c r="J4" s="170"/>
      <c r="L4" s="83" t="s">
        <v>124</v>
      </c>
      <c r="O4" s="165" t="s">
        <v>119</v>
      </c>
      <c r="P4" s="86" t="s">
        <v>120</v>
      </c>
      <c r="Q4" s="86" t="s">
        <v>121</v>
      </c>
    </row>
    <row r="5" spans="1:19" ht="15.75" customHeight="1" thickBot="1" x14ac:dyDescent="0.3">
      <c r="B5" s="151"/>
      <c r="C5" s="151"/>
      <c r="D5" s="151"/>
      <c r="E5" s="5" t="s">
        <v>125</v>
      </c>
      <c r="F5" s="5" t="s">
        <v>126</v>
      </c>
      <c r="G5" s="151"/>
      <c r="H5" s="157"/>
      <c r="I5" s="157"/>
      <c r="J5" s="157"/>
      <c r="O5" s="166"/>
      <c r="P5" s="87" t="s">
        <v>125</v>
      </c>
      <c r="Q5" s="87" t="s">
        <v>126</v>
      </c>
    </row>
    <row r="6" spans="1:19" ht="15.75" customHeight="1" thickBot="1" x14ac:dyDescent="0.3">
      <c r="B6" s="157"/>
      <c r="C6" s="157"/>
      <c r="D6" s="157"/>
      <c r="E6" s="37"/>
      <c r="F6" s="38" t="s">
        <v>127</v>
      </c>
      <c r="G6" s="157"/>
      <c r="H6" s="10" t="s">
        <v>104</v>
      </c>
      <c r="I6" s="10" t="s">
        <v>128</v>
      </c>
      <c r="J6" s="10" t="s">
        <v>129</v>
      </c>
      <c r="K6" s="34"/>
      <c r="L6" s="34"/>
      <c r="O6" s="157"/>
      <c r="P6" s="88"/>
      <c r="Q6" s="89" t="s">
        <v>130</v>
      </c>
      <c r="R6" s="90" t="s">
        <v>131</v>
      </c>
      <c r="S6" s="90" t="s">
        <v>132</v>
      </c>
    </row>
    <row r="7" spans="1:19" x14ac:dyDescent="0.25">
      <c r="B7" s="11" t="s">
        <v>18</v>
      </c>
      <c r="C7" s="40">
        <v>907</v>
      </c>
      <c r="D7" s="40">
        <f t="shared" ref="D7:D10" si="0">O7/1000</f>
        <v>2215.2779999999998</v>
      </c>
      <c r="E7" s="40">
        <f t="shared" ref="E7:E10" si="1">P7/1000000</f>
        <v>321.68734000000001</v>
      </c>
      <c r="F7" s="40">
        <f t="shared" ref="F7:F10" si="2">Q7</f>
        <v>79775.317662400004</v>
      </c>
      <c r="G7" s="40">
        <f t="shared" ref="G7:G10" si="3">L7*5</f>
        <v>3185</v>
      </c>
      <c r="H7" s="41">
        <f t="shared" ref="H7:H10" si="4">IFERROR(R7/P7,"NaN")</f>
        <v>0.5422134175376625</v>
      </c>
      <c r="I7" s="41">
        <f t="shared" ref="I7:I10" si="5">IFERROR(J7-H7, "NaN")</f>
        <v>0.32286199699372686</v>
      </c>
      <c r="J7" s="41">
        <f t="shared" ref="J7:J10" si="6">IFERROR(S7/P7,"NaN")</f>
        <v>0.86507541453138936</v>
      </c>
      <c r="L7" s="44">
        <v>637</v>
      </c>
      <c r="O7">
        <v>2215278</v>
      </c>
      <c r="P7">
        <v>321687340</v>
      </c>
      <c r="Q7">
        <v>79775.317662400004</v>
      </c>
      <c r="R7">
        <v>174423192</v>
      </c>
      <c r="S7">
        <v>278283809</v>
      </c>
    </row>
    <row r="8" spans="1:19" x14ac:dyDescent="0.25">
      <c r="B8" s="11" t="s">
        <v>19</v>
      </c>
      <c r="C8" s="40">
        <v>41</v>
      </c>
      <c r="D8" s="40">
        <f t="shared" si="0"/>
        <v>54.08</v>
      </c>
      <c r="E8" s="40">
        <f t="shared" si="1"/>
        <v>7.070627</v>
      </c>
      <c r="F8" s="40">
        <f t="shared" si="2"/>
        <v>1269.8223699</v>
      </c>
      <c r="G8" s="40">
        <f t="shared" si="3"/>
        <v>130</v>
      </c>
      <c r="H8" s="41">
        <f t="shared" si="4"/>
        <v>0.50278398224089604</v>
      </c>
      <c r="I8" s="41">
        <f t="shared" si="5"/>
        <v>7.1774115647735282E-2</v>
      </c>
      <c r="J8" s="41">
        <f t="shared" si="6"/>
        <v>0.57455809788863133</v>
      </c>
      <c r="L8" s="44">
        <v>26</v>
      </c>
      <c r="O8">
        <v>54080</v>
      </c>
      <c r="P8">
        <v>7070627</v>
      </c>
      <c r="Q8">
        <v>1269.8223699</v>
      </c>
      <c r="R8">
        <v>3554998</v>
      </c>
      <c r="S8">
        <v>4062486</v>
      </c>
    </row>
    <row r="9" spans="1:19" x14ac:dyDescent="0.25">
      <c r="B9" s="11" t="s">
        <v>20</v>
      </c>
      <c r="C9" s="40">
        <v>1</v>
      </c>
      <c r="D9" s="40">
        <f t="shared" si="0"/>
        <v>2.1030000000000002</v>
      </c>
      <c r="E9" s="40">
        <f t="shared" si="1"/>
        <v>0.26960499999999998</v>
      </c>
      <c r="F9" s="40">
        <f t="shared" si="2"/>
        <v>70.660797099999996</v>
      </c>
      <c r="G9" s="40">
        <f t="shared" si="3"/>
        <v>5</v>
      </c>
      <c r="H9" s="41">
        <f t="shared" si="4"/>
        <v>0.52599543777007107</v>
      </c>
      <c r="I9" s="41">
        <f t="shared" si="5"/>
        <v>0.47400456222992893</v>
      </c>
      <c r="J9" s="41">
        <f t="shared" si="6"/>
        <v>1</v>
      </c>
      <c r="L9" s="44">
        <v>1</v>
      </c>
      <c r="O9">
        <v>2103</v>
      </c>
      <c r="P9">
        <v>269605</v>
      </c>
      <c r="Q9">
        <v>70.660797099999996</v>
      </c>
      <c r="R9">
        <v>141811</v>
      </c>
      <c r="S9">
        <v>269605</v>
      </c>
    </row>
    <row r="10" spans="1:19" x14ac:dyDescent="0.25">
      <c r="B10" s="11" t="s">
        <v>21</v>
      </c>
      <c r="C10" s="40">
        <v>483</v>
      </c>
      <c r="D10" s="40">
        <f t="shared" si="0"/>
        <v>853.69399999999996</v>
      </c>
      <c r="E10" s="40">
        <f t="shared" si="1"/>
        <v>112.804698</v>
      </c>
      <c r="F10" s="40">
        <f t="shared" si="2"/>
        <v>26561.401604999999</v>
      </c>
      <c r="G10" s="40">
        <f t="shared" si="3"/>
        <v>1230</v>
      </c>
      <c r="H10" s="41">
        <f t="shared" si="4"/>
        <v>0.3499739789206297</v>
      </c>
      <c r="I10" s="41">
        <f t="shared" si="5"/>
        <v>0.3474910681468249</v>
      </c>
      <c r="J10" s="41">
        <f t="shared" si="6"/>
        <v>0.6974650470674546</v>
      </c>
      <c r="L10" s="44">
        <v>246</v>
      </c>
      <c r="O10">
        <v>853694</v>
      </c>
      <c r="P10">
        <v>112804698</v>
      </c>
      <c r="Q10">
        <v>26561.401604999999</v>
      </c>
      <c r="R10">
        <v>39478709</v>
      </c>
      <c r="S10">
        <v>78677334</v>
      </c>
    </row>
    <row r="11" spans="1:19" x14ac:dyDescent="0.25">
      <c r="A11" t="s">
        <v>31</v>
      </c>
      <c r="B11" s="11"/>
      <c r="C11" s="40"/>
      <c r="D11" s="40"/>
      <c r="E11" s="40"/>
      <c r="F11" s="40"/>
      <c r="G11" s="40"/>
      <c r="H11" s="41"/>
      <c r="I11" s="41"/>
      <c r="J11" s="41"/>
      <c r="L11" s="44"/>
    </row>
    <row r="12" spans="1:19" x14ac:dyDescent="0.25">
      <c r="B12" s="11"/>
      <c r="C12" s="40"/>
      <c r="D12" s="40"/>
      <c r="E12" s="40"/>
      <c r="F12" s="40"/>
      <c r="G12" s="40"/>
      <c r="H12" s="41"/>
      <c r="I12" s="41"/>
      <c r="J12" s="41"/>
      <c r="L12" s="44"/>
    </row>
    <row r="13" spans="1:19" x14ac:dyDescent="0.25">
      <c r="B13" s="11"/>
      <c r="C13" s="40"/>
      <c r="D13" s="40"/>
      <c r="E13" s="40"/>
      <c r="F13" s="40"/>
      <c r="G13" s="40"/>
      <c r="H13" s="41"/>
      <c r="I13" s="41"/>
      <c r="J13" s="41"/>
      <c r="L13" s="44"/>
    </row>
    <row r="14" spans="1:19" x14ac:dyDescent="0.25">
      <c r="B14" s="11"/>
      <c r="C14" s="40"/>
      <c r="D14" s="40"/>
      <c r="E14" s="40"/>
      <c r="F14" s="40"/>
      <c r="G14" s="40"/>
      <c r="H14" s="41"/>
      <c r="I14" s="41"/>
      <c r="J14" s="41"/>
      <c r="L14" s="44"/>
    </row>
    <row r="15" spans="1:19" x14ac:dyDescent="0.25">
      <c r="B15" s="11"/>
      <c r="C15" s="40"/>
      <c r="D15" s="40"/>
      <c r="E15" s="40"/>
      <c r="F15" s="40"/>
      <c r="G15" s="40"/>
      <c r="H15" s="41"/>
      <c r="I15" s="41"/>
      <c r="J15" s="41"/>
      <c r="L15" s="44"/>
    </row>
    <row r="16" spans="1:19" x14ac:dyDescent="0.25">
      <c r="B16" s="11"/>
      <c r="C16" s="40"/>
      <c r="D16" s="40"/>
      <c r="E16" s="40"/>
      <c r="F16" s="40"/>
      <c r="G16" s="40"/>
      <c r="H16" s="41"/>
      <c r="I16" s="41"/>
      <c r="J16" s="41"/>
      <c r="L16" s="44"/>
    </row>
    <row r="17" spans="2:19" x14ac:dyDescent="0.25">
      <c r="B17" s="11"/>
      <c r="C17" s="40"/>
      <c r="D17" s="40"/>
      <c r="E17" s="40"/>
      <c r="F17" s="40"/>
      <c r="G17" s="40"/>
      <c r="H17" s="41"/>
      <c r="I17" s="41"/>
      <c r="J17" s="41"/>
      <c r="L17" s="44"/>
    </row>
    <row r="18" spans="2:19" x14ac:dyDescent="0.25">
      <c r="B18" s="11"/>
      <c r="C18" s="40"/>
      <c r="D18" s="40"/>
      <c r="E18" s="40"/>
      <c r="F18" s="40"/>
      <c r="G18" s="40"/>
      <c r="H18" s="41"/>
      <c r="I18" s="41"/>
      <c r="J18" s="41"/>
      <c r="L18" s="44"/>
    </row>
    <row r="19" spans="2:19" x14ac:dyDescent="0.25">
      <c r="B19" s="11"/>
      <c r="C19" s="40"/>
      <c r="D19" s="40"/>
      <c r="E19" s="40"/>
      <c r="F19" s="40"/>
      <c r="G19" s="40"/>
      <c r="H19" s="41"/>
      <c r="I19" s="41"/>
      <c r="J19" s="41"/>
      <c r="L19" s="44"/>
    </row>
    <row r="20" spans="2:19" x14ac:dyDescent="0.25">
      <c r="B20" s="11"/>
      <c r="C20" s="40"/>
      <c r="D20" s="40"/>
      <c r="E20" s="40"/>
      <c r="F20" s="40"/>
      <c r="G20" s="40"/>
      <c r="H20" s="41"/>
      <c r="I20" s="41"/>
      <c r="J20" s="41"/>
      <c r="L20" s="44"/>
    </row>
    <row r="21" spans="2:19" x14ac:dyDescent="0.25">
      <c r="B21" s="11"/>
      <c r="C21" s="40"/>
      <c r="D21" s="40"/>
      <c r="E21" s="40"/>
      <c r="F21" s="40"/>
      <c r="G21" s="40"/>
      <c r="H21" s="41"/>
      <c r="I21" s="41"/>
      <c r="J21" s="41"/>
      <c r="L21" s="44"/>
    </row>
    <row r="22" spans="2:19" x14ac:dyDescent="0.25">
      <c r="B22" s="11"/>
      <c r="C22" s="40"/>
      <c r="D22" s="40"/>
      <c r="E22" s="40"/>
      <c r="F22" s="40"/>
      <c r="G22" s="40"/>
      <c r="H22" s="41"/>
      <c r="I22" s="41"/>
      <c r="J22" s="41"/>
      <c r="L22" s="44"/>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4"/>
      <c r="D26" s="104"/>
      <c r="E26" s="104"/>
      <c r="F26" s="104"/>
      <c r="G26" s="104"/>
      <c r="H26" s="105"/>
      <c r="I26" s="105"/>
      <c r="J26" s="105"/>
      <c r="K26" s="34"/>
      <c r="L26" s="57"/>
    </row>
    <row r="27" spans="2:19" ht="15.75" customHeight="1" thickBot="1" x14ac:dyDescent="0.3">
      <c r="B27" s="34" t="s">
        <v>22</v>
      </c>
      <c r="C27" s="57">
        <f>SUM(C7:C26)</f>
        <v>1432</v>
      </c>
      <c r="D27" s="63">
        <f>ROUNDUP(SUM(D7:D26),-1)</f>
        <v>3130</v>
      </c>
      <c r="E27" s="63">
        <f>ROUNDUP(SUM(E7:E26),-1)</f>
        <v>450</v>
      </c>
      <c r="F27" s="63">
        <f>ROUNDUP(SUM(F7:F26),-2)</f>
        <v>107700</v>
      </c>
      <c r="G27" s="63">
        <f>ROUNDUP(SUM(G7:G26),-2)</f>
        <v>4600</v>
      </c>
      <c r="H27" s="134">
        <f t="shared" ref="H27" si="7">IFERROR(R27/P27,"NaN")</f>
        <v>0.49249166431415253</v>
      </c>
      <c r="I27" s="134">
        <f t="shared" ref="I27" si="8">IFERROR(J27-H27, "NaN")</f>
        <v>0.32522414897399859</v>
      </c>
      <c r="J27" s="134">
        <f t="shared" ref="J27" si="9">IFERROR(S27/P27,"NaN")</f>
        <v>0.81771581328815113</v>
      </c>
      <c r="K27" s="34"/>
      <c r="L27" s="57">
        <f>SUM(L7:L26)</f>
        <v>910</v>
      </c>
      <c r="O27" s="63">
        <f>SUM(O7:O26)</f>
        <v>3125155</v>
      </c>
      <c r="P27" s="63">
        <f t="shared" ref="P27:S27" si="10">SUM(P7:P26)</f>
        <v>441832270</v>
      </c>
      <c r="Q27" s="63">
        <f t="shared" si="10"/>
        <v>107677.20243440001</v>
      </c>
      <c r="R27" s="63">
        <f t="shared" si="10"/>
        <v>217598710</v>
      </c>
      <c r="S27" s="63">
        <f t="shared" si="10"/>
        <v>361293234</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66</v>
      </c>
    </row>
    <row r="2" spans="1:33" s="77" customFormat="1" x14ac:dyDescent="0.25">
      <c r="A2" s="77" t="s">
        <v>31</v>
      </c>
      <c r="B2" s="91" t="s">
        <v>33</v>
      </c>
    </row>
    <row r="3" spans="1:33" s="77" customFormat="1" x14ac:dyDescent="0.25"/>
    <row r="4" spans="1:33" s="77" customFormat="1" ht="15.75" customHeight="1" thickBot="1" x14ac:dyDescent="0.3">
      <c r="B4" s="92"/>
      <c r="C4" s="173" t="s">
        <v>5</v>
      </c>
      <c r="D4" s="143"/>
      <c r="E4" s="143"/>
      <c r="F4" s="143"/>
      <c r="G4" s="143"/>
      <c r="H4" s="143"/>
      <c r="I4" s="143"/>
      <c r="J4" s="93"/>
      <c r="K4" s="173" t="s">
        <v>6</v>
      </c>
      <c r="L4" s="143"/>
      <c r="M4" s="143"/>
      <c r="N4" s="143"/>
      <c r="O4" s="143"/>
      <c r="P4" s="143"/>
      <c r="Q4" s="143"/>
      <c r="S4" s="173" t="s">
        <v>5</v>
      </c>
      <c r="T4" s="143"/>
      <c r="U4" s="143"/>
      <c r="V4" s="143"/>
      <c r="W4" s="143"/>
      <c r="X4" s="143"/>
      <c r="Y4" s="143"/>
      <c r="Z4" s="93"/>
      <c r="AA4" s="173" t="s">
        <v>6</v>
      </c>
      <c r="AB4" s="143"/>
      <c r="AC4" s="143"/>
      <c r="AD4" s="143"/>
      <c r="AE4" s="143"/>
      <c r="AF4" s="143"/>
      <c r="AG4" s="143"/>
    </row>
    <row r="5" spans="1:33" s="77" customFormat="1" ht="15.75" customHeight="1" thickBot="1" x14ac:dyDescent="0.3">
      <c r="B5" s="91"/>
      <c r="C5" s="174" t="s">
        <v>34</v>
      </c>
      <c r="D5" s="137"/>
      <c r="E5" s="137"/>
      <c r="F5" s="137"/>
      <c r="G5" s="137"/>
      <c r="H5" s="137"/>
      <c r="I5" s="94"/>
      <c r="J5" s="91"/>
      <c r="K5" s="174" t="s">
        <v>34</v>
      </c>
      <c r="L5" s="137"/>
      <c r="M5" s="137"/>
      <c r="N5" s="137"/>
      <c r="O5" s="137"/>
      <c r="P5" s="137"/>
      <c r="Q5" s="95"/>
      <c r="S5" s="174" t="s">
        <v>34</v>
      </c>
      <c r="T5" s="137"/>
      <c r="U5" s="137"/>
      <c r="V5" s="137"/>
      <c r="W5" s="137"/>
      <c r="X5" s="137"/>
      <c r="Y5" s="94"/>
      <c r="Z5" s="91"/>
      <c r="AA5" s="174" t="s">
        <v>34</v>
      </c>
      <c r="AB5" s="137"/>
      <c r="AC5" s="137"/>
      <c r="AD5" s="137"/>
      <c r="AE5" s="137"/>
      <c r="AF5" s="137"/>
      <c r="AG5" s="95"/>
    </row>
    <row r="6" spans="1:33" s="77" customFormat="1" ht="20.25" customHeight="1" x14ac:dyDescent="0.25">
      <c r="B6" s="171" t="s">
        <v>14</v>
      </c>
      <c r="C6" s="172" t="s">
        <v>35</v>
      </c>
      <c r="D6" s="96" t="s">
        <v>36</v>
      </c>
      <c r="E6" s="172" t="s">
        <v>37</v>
      </c>
      <c r="F6" s="96" t="s">
        <v>38</v>
      </c>
      <c r="G6" s="172" t="s">
        <v>39</v>
      </c>
      <c r="H6" s="172" t="s">
        <v>21</v>
      </c>
      <c r="I6" s="175" t="s">
        <v>40</v>
      </c>
      <c r="J6" s="176"/>
      <c r="K6" s="172" t="s">
        <v>35</v>
      </c>
      <c r="L6" s="96" t="s">
        <v>36</v>
      </c>
      <c r="M6" s="172" t="s">
        <v>37</v>
      </c>
      <c r="N6" s="96" t="s">
        <v>38</v>
      </c>
      <c r="O6" s="172" t="s">
        <v>39</v>
      </c>
      <c r="P6" s="172" t="s">
        <v>21</v>
      </c>
      <c r="Q6" s="172" t="s">
        <v>40</v>
      </c>
      <c r="S6" s="172" t="s">
        <v>35</v>
      </c>
      <c r="T6" s="96" t="s">
        <v>36</v>
      </c>
      <c r="U6" s="172" t="s">
        <v>37</v>
      </c>
      <c r="V6" s="96" t="s">
        <v>38</v>
      </c>
      <c r="W6" s="172" t="s">
        <v>39</v>
      </c>
      <c r="X6" s="172" t="s">
        <v>21</v>
      </c>
      <c r="Y6" s="175" t="s">
        <v>40</v>
      </c>
      <c r="Z6" s="176"/>
      <c r="AA6" s="172" t="s">
        <v>35</v>
      </c>
      <c r="AB6" s="96" t="s">
        <v>36</v>
      </c>
      <c r="AC6" s="172" t="s">
        <v>37</v>
      </c>
      <c r="AD6" s="96" t="s">
        <v>38</v>
      </c>
      <c r="AE6" s="172" t="s">
        <v>39</v>
      </c>
      <c r="AF6" s="172" t="s">
        <v>21</v>
      </c>
      <c r="AG6" s="172" t="s">
        <v>40</v>
      </c>
    </row>
    <row r="7" spans="1:33" s="77" customFormat="1" ht="15.75" customHeight="1" thickBot="1" x14ac:dyDescent="0.3">
      <c r="B7" s="143"/>
      <c r="C7" s="143"/>
      <c r="D7" s="95" t="s">
        <v>41</v>
      </c>
      <c r="E7" s="143"/>
      <c r="F7" s="95" t="s">
        <v>42</v>
      </c>
      <c r="G7" s="143"/>
      <c r="H7" s="143"/>
      <c r="I7" s="143"/>
      <c r="J7" s="177"/>
      <c r="K7" s="143"/>
      <c r="L7" s="95" t="s">
        <v>41</v>
      </c>
      <c r="M7" s="143"/>
      <c r="N7" s="95" t="s">
        <v>42</v>
      </c>
      <c r="O7" s="143"/>
      <c r="P7" s="143"/>
      <c r="Q7" s="143"/>
      <c r="S7" s="143"/>
      <c r="T7" s="95" t="s">
        <v>41</v>
      </c>
      <c r="U7" s="143"/>
      <c r="V7" s="95" t="s">
        <v>42</v>
      </c>
      <c r="W7" s="143"/>
      <c r="X7" s="143"/>
      <c r="Y7" s="143"/>
      <c r="Z7" s="177"/>
      <c r="AA7" s="143"/>
      <c r="AB7" s="95" t="s">
        <v>41</v>
      </c>
      <c r="AC7" s="143"/>
      <c r="AD7" s="95" t="s">
        <v>42</v>
      </c>
      <c r="AE7" s="143"/>
      <c r="AF7" s="143"/>
      <c r="AG7" s="143"/>
    </row>
    <row r="8" spans="1:33" x14ac:dyDescent="0.25">
      <c r="B8" s="2" t="s">
        <v>18</v>
      </c>
      <c r="C8" s="3">
        <v>6061.2470944999995</v>
      </c>
      <c r="D8" s="3">
        <v>3161.4365395</v>
      </c>
      <c r="E8" s="3">
        <v>1603.8027791</v>
      </c>
      <c r="F8" s="3">
        <v>0</v>
      </c>
      <c r="G8" s="3">
        <v>0</v>
      </c>
      <c r="H8" s="3">
        <v>0</v>
      </c>
      <c r="I8" s="6">
        <f t="shared" ref="I8:I11" si="0">SUM(C8:H8)</f>
        <v>10826.486413099999</v>
      </c>
      <c r="J8" s="15"/>
      <c r="K8" s="7">
        <v>3113.2938358000001</v>
      </c>
      <c r="L8" s="7">
        <v>507.23590879999989</v>
      </c>
      <c r="M8" s="7">
        <v>376.2291242</v>
      </c>
      <c r="N8" s="7">
        <v>929.9000006</v>
      </c>
      <c r="O8" s="7">
        <v>524.04000000000008</v>
      </c>
      <c r="P8" s="7">
        <v>0</v>
      </c>
      <c r="Q8" s="8">
        <f t="shared" ref="Q8:Q11" si="1">SUM(K8:P8)</f>
        <v>5450.6988694000001</v>
      </c>
      <c r="S8" s="19">
        <f t="shared" ref="S8:S11" si="2">IFERROR(C8/$I8, "")</f>
        <v>0.55985357236175148</v>
      </c>
      <c r="T8" s="19">
        <f t="shared" ref="T8:T11" si="3">IFERROR(D8/$I8, "")</f>
        <v>0.29200946815715539</v>
      </c>
      <c r="U8" s="19">
        <f t="shared" ref="U8:U11" si="4">IFERROR(E8/$I8, "")</f>
        <v>0.14813695948109312</v>
      </c>
      <c r="V8" s="19">
        <f t="shared" ref="V8:V11" si="5">IFERROR(F8/$I8, "")</f>
        <v>0</v>
      </c>
      <c r="W8" s="19">
        <f t="shared" ref="W8:W11" si="6">IFERROR(G8/$I8, "")</f>
        <v>0</v>
      </c>
      <c r="X8" s="19">
        <f t="shared" ref="X8:X11" si="7">IFERROR(H8/$I8, "")</f>
        <v>0</v>
      </c>
      <c r="Y8" s="97">
        <f t="shared" ref="Y8:Y11" si="8">SUM(S8:X8)</f>
        <v>1</v>
      </c>
      <c r="Z8" s="98"/>
      <c r="AA8" s="48">
        <f t="shared" ref="AA8:AA11" si="9">IFERROR(K8/$Q8, "")</f>
        <v>0.57117333215340582</v>
      </c>
      <c r="AB8" s="48">
        <f t="shared" ref="AB8:AB11" si="10">IFERROR(L8/$Q8, "")</f>
        <v>9.3058875742999023E-2</v>
      </c>
      <c r="AC8" s="48">
        <f t="shared" ref="AC8:AC11" si="11">IFERROR(M8/$Q8, "")</f>
        <v>6.9024015674785277E-2</v>
      </c>
      <c r="AD8" s="48">
        <f t="shared" ref="AD8:AD11" si="12">IFERROR(N8/$Q8, "")</f>
        <v>0.17060197653193068</v>
      </c>
      <c r="AE8" s="48">
        <f t="shared" ref="AE8:AE11" si="13">IFERROR(O8/$Q8, "")</f>
        <v>9.6141799896879127E-2</v>
      </c>
      <c r="AF8" s="48">
        <f t="shared" ref="AF8:AF11" si="14">IFERROR(P8/$Q8, "")</f>
        <v>0</v>
      </c>
      <c r="AG8" s="99">
        <f t="shared" ref="AG8:AG11" si="15">SUM(AA8:AF8)</f>
        <v>0.99999999999999989</v>
      </c>
    </row>
    <row r="9" spans="1:33" x14ac:dyDescent="0.25">
      <c r="B9" s="2" t="s">
        <v>19</v>
      </c>
      <c r="C9" s="3">
        <v>964.54547300000024</v>
      </c>
      <c r="D9" s="3">
        <v>157.76453549999999</v>
      </c>
      <c r="E9" s="3">
        <v>5.4967740000000003</v>
      </c>
      <c r="F9" s="3">
        <v>0</v>
      </c>
      <c r="G9" s="3">
        <v>0</v>
      </c>
      <c r="H9" s="3">
        <v>0</v>
      </c>
      <c r="I9" s="6">
        <f t="shared" si="0"/>
        <v>1127.8067825000003</v>
      </c>
      <c r="J9" s="15"/>
      <c r="K9" s="7">
        <v>839.63307709999992</v>
      </c>
      <c r="L9" s="7">
        <v>35.081655900000001</v>
      </c>
      <c r="M9" s="7">
        <v>6.0805556000000003</v>
      </c>
      <c r="N9" s="7">
        <v>107.0999996</v>
      </c>
      <c r="O9" s="7">
        <v>32.200000000000003</v>
      </c>
      <c r="P9" s="7">
        <v>0</v>
      </c>
      <c r="Q9" s="8">
        <f t="shared" si="1"/>
        <v>1020.0952882</v>
      </c>
      <c r="S9" s="19">
        <f t="shared" si="2"/>
        <v>0.85524000029677072</v>
      </c>
      <c r="T9" s="19">
        <f t="shared" si="3"/>
        <v>0.13988613825347335</v>
      </c>
      <c r="U9" s="19">
        <f t="shared" si="4"/>
        <v>4.8738614497559106E-3</v>
      </c>
      <c r="V9" s="19">
        <f t="shared" si="5"/>
        <v>0</v>
      </c>
      <c r="W9" s="19">
        <f t="shared" si="6"/>
        <v>0</v>
      </c>
      <c r="X9" s="19">
        <f t="shared" si="7"/>
        <v>0</v>
      </c>
      <c r="Y9" s="97">
        <f t="shared" si="8"/>
        <v>1</v>
      </c>
      <c r="Z9" s="98"/>
      <c r="AA9" s="48">
        <f t="shared" si="9"/>
        <v>0.82309279026429671</v>
      </c>
      <c r="AB9" s="48">
        <f t="shared" si="10"/>
        <v>3.4390567534041863E-2</v>
      </c>
      <c r="AC9" s="48">
        <f t="shared" si="11"/>
        <v>5.960772165440927E-3</v>
      </c>
      <c r="AD9" s="48">
        <f t="shared" si="12"/>
        <v>0.10499019144474468</v>
      </c>
      <c r="AE9" s="48">
        <f t="shared" si="13"/>
        <v>3.1565678591475729E-2</v>
      </c>
      <c r="AF9" s="48">
        <f t="shared" si="14"/>
        <v>0</v>
      </c>
      <c r="AG9" s="99">
        <f t="shared" si="15"/>
        <v>0.99999999999999989</v>
      </c>
    </row>
    <row r="10" spans="1:33" x14ac:dyDescent="0.25">
      <c r="B10" s="2" t="s">
        <v>20</v>
      </c>
      <c r="C10" s="3">
        <v>2.0389805000000001</v>
      </c>
      <c r="D10" s="3">
        <v>0</v>
      </c>
      <c r="E10" s="3">
        <v>0</v>
      </c>
      <c r="F10" s="3">
        <v>0</v>
      </c>
      <c r="G10" s="3">
        <v>0</v>
      </c>
      <c r="H10" s="3">
        <v>0</v>
      </c>
      <c r="I10" s="6">
        <f t="shared" si="0"/>
        <v>2.0389805000000001</v>
      </c>
      <c r="J10" s="15"/>
      <c r="K10" s="7">
        <v>0.70807450000000005</v>
      </c>
      <c r="L10" s="7">
        <v>0</v>
      </c>
      <c r="M10" s="7">
        <v>0</v>
      </c>
      <c r="N10" s="7">
        <v>0</v>
      </c>
      <c r="O10" s="7">
        <v>515.19999999999993</v>
      </c>
      <c r="P10" s="7">
        <v>0</v>
      </c>
      <c r="Q10" s="8">
        <f t="shared" si="1"/>
        <v>515.90807449999988</v>
      </c>
      <c r="S10" s="19">
        <f t="shared" si="2"/>
        <v>1</v>
      </c>
      <c r="T10" s="19">
        <f t="shared" si="3"/>
        <v>0</v>
      </c>
      <c r="U10" s="19">
        <f t="shared" si="4"/>
        <v>0</v>
      </c>
      <c r="V10" s="19">
        <f t="shared" si="5"/>
        <v>0</v>
      </c>
      <c r="W10" s="19">
        <f t="shared" si="6"/>
        <v>0</v>
      </c>
      <c r="X10" s="19">
        <f t="shared" si="7"/>
        <v>0</v>
      </c>
      <c r="Y10" s="97">
        <f t="shared" si="8"/>
        <v>1</v>
      </c>
      <c r="Z10" s="98"/>
      <c r="AA10" s="48">
        <f t="shared" si="9"/>
        <v>1.3724819110192085E-3</v>
      </c>
      <c r="AB10" s="48">
        <f t="shared" si="10"/>
        <v>0</v>
      </c>
      <c r="AC10" s="48">
        <f t="shared" si="11"/>
        <v>0</v>
      </c>
      <c r="AD10" s="48">
        <f t="shared" si="12"/>
        <v>0</v>
      </c>
      <c r="AE10" s="48">
        <f t="shared" si="13"/>
        <v>0.99862751808898087</v>
      </c>
      <c r="AF10" s="48">
        <f t="shared" si="14"/>
        <v>0</v>
      </c>
      <c r="AG10" s="99">
        <f t="shared" si="15"/>
        <v>1</v>
      </c>
    </row>
    <row r="11" spans="1:33" x14ac:dyDescent="0.25">
      <c r="B11" s="2" t="s">
        <v>21</v>
      </c>
      <c r="C11" s="3">
        <v>3842.7517355999998</v>
      </c>
      <c r="D11" s="3">
        <v>1824.8827554</v>
      </c>
      <c r="E11" s="3">
        <v>116.44978589999999</v>
      </c>
      <c r="F11" s="3">
        <v>0</v>
      </c>
      <c r="G11" s="3">
        <v>0</v>
      </c>
      <c r="H11" s="3">
        <v>0</v>
      </c>
      <c r="I11" s="6">
        <f t="shared" si="0"/>
        <v>5784.0842769000001</v>
      </c>
      <c r="J11" s="15"/>
      <c r="K11" s="7">
        <v>2279.9402832999999</v>
      </c>
      <c r="L11" s="7">
        <v>349.14662850000002</v>
      </c>
      <c r="M11" s="7">
        <v>41.751708399999991</v>
      </c>
      <c r="N11" s="7">
        <v>334.9000054</v>
      </c>
      <c r="O11" s="7">
        <v>325.22000000000008</v>
      </c>
      <c r="P11" s="7">
        <v>0</v>
      </c>
      <c r="Q11" s="8">
        <f t="shared" si="1"/>
        <v>3330.9586256000002</v>
      </c>
      <c r="S11" s="19">
        <f t="shared" si="2"/>
        <v>0.66436648424139766</v>
      </c>
      <c r="T11" s="19">
        <f t="shared" si="3"/>
        <v>0.31550072025887771</v>
      </c>
      <c r="U11" s="19">
        <f t="shared" si="4"/>
        <v>2.0132795499724576E-2</v>
      </c>
      <c r="V11" s="19">
        <f t="shared" si="5"/>
        <v>0</v>
      </c>
      <c r="W11" s="19">
        <f t="shared" si="6"/>
        <v>0</v>
      </c>
      <c r="X11" s="19">
        <f t="shared" si="7"/>
        <v>0</v>
      </c>
      <c r="Y11" s="97">
        <f t="shared" si="8"/>
        <v>1</v>
      </c>
      <c r="Z11" s="98"/>
      <c r="AA11" s="48">
        <f t="shared" si="9"/>
        <v>0.68446970964381704</v>
      </c>
      <c r="AB11" s="48">
        <f t="shared" si="10"/>
        <v>0.10481866265664251</v>
      </c>
      <c r="AC11" s="48">
        <f t="shared" si="11"/>
        <v>1.253444221105548E-2</v>
      </c>
      <c r="AD11" s="48">
        <f t="shared" si="12"/>
        <v>0.1005416287149694</v>
      </c>
      <c r="AE11" s="48">
        <f t="shared" si="13"/>
        <v>9.7635556773515528E-2</v>
      </c>
      <c r="AF11" s="48">
        <f t="shared" si="14"/>
        <v>0</v>
      </c>
      <c r="AG11" s="99">
        <f t="shared" si="15"/>
        <v>1</v>
      </c>
    </row>
    <row r="12" spans="1:33" x14ac:dyDescent="0.25">
      <c r="B12" s="2"/>
      <c r="C12" s="3"/>
      <c r="D12" s="3"/>
      <c r="E12" s="3"/>
      <c r="F12" s="3"/>
      <c r="G12" s="3"/>
      <c r="H12" s="3"/>
      <c r="I12" s="6"/>
      <c r="J12" s="16"/>
      <c r="K12" s="7"/>
      <c r="L12" s="7"/>
      <c r="M12" s="7"/>
      <c r="N12" s="7"/>
      <c r="O12" s="7"/>
      <c r="P12" s="7"/>
      <c r="Q12" s="8"/>
      <c r="S12" s="19"/>
      <c r="T12" s="19"/>
      <c r="U12" s="19"/>
      <c r="V12" s="19"/>
      <c r="W12" s="19"/>
      <c r="X12" s="19"/>
      <c r="Y12" s="97"/>
      <c r="Z12" s="100"/>
      <c r="AA12" s="48"/>
      <c r="AB12" s="48"/>
      <c r="AC12" s="48"/>
      <c r="AD12" s="48"/>
      <c r="AE12" s="48"/>
      <c r="AF12" s="48"/>
      <c r="AG12" s="99"/>
    </row>
    <row r="13" spans="1:33" x14ac:dyDescent="0.25">
      <c r="B13" s="11"/>
      <c r="C13" s="17"/>
      <c r="D13" s="17"/>
      <c r="E13" s="17"/>
      <c r="F13" s="17"/>
      <c r="G13" s="17"/>
      <c r="H13" s="17"/>
      <c r="I13" s="6"/>
      <c r="J13" s="17"/>
      <c r="K13" s="17"/>
      <c r="L13" s="17"/>
      <c r="M13" s="17"/>
      <c r="N13" s="17"/>
      <c r="O13" s="17"/>
      <c r="P13" s="17"/>
      <c r="Q13" s="8"/>
      <c r="S13" s="19"/>
      <c r="T13" s="19"/>
      <c r="U13" s="19"/>
      <c r="V13" s="19"/>
      <c r="W13" s="19"/>
      <c r="X13" s="19"/>
      <c r="Y13" s="97"/>
      <c r="Z13" s="101"/>
      <c r="AA13" s="48"/>
      <c r="AB13" s="48"/>
      <c r="AC13" s="48"/>
      <c r="AD13" s="48"/>
      <c r="AE13" s="48"/>
      <c r="AF13" s="48"/>
      <c r="AG13" s="99"/>
    </row>
    <row r="14" spans="1:33" x14ac:dyDescent="0.25">
      <c r="B14" s="11"/>
      <c r="C14" s="17"/>
      <c r="D14" s="17"/>
      <c r="E14" s="17"/>
      <c r="F14" s="17"/>
      <c r="G14" s="17"/>
      <c r="H14" s="17"/>
      <c r="I14" s="6"/>
      <c r="J14" s="17"/>
      <c r="K14" s="17"/>
      <c r="L14" s="17"/>
      <c r="M14" s="17"/>
      <c r="N14" s="17"/>
      <c r="O14" s="17"/>
      <c r="P14" s="17"/>
      <c r="Q14" s="8"/>
      <c r="S14" s="19"/>
      <c r="T14" s="19"/>
      <c r="U14" s="19"/>
      <c r="V14" s="19"/>
      <c r="W14" s="19"/>
      <c r="X14" s="19"/>
      <c r="Y14" s="97"/>
      <c r="Z14" s="101"/>
      <c r="AA14" s="48"/>
      <c r="AB14" s="48"/>
      <c r="AC14" s="48"/>
      <c r="AD14" s="48"/>
      <c r="AE14" s="48"/>
      <c r="AF14" s="48"/>
      <c r="AG14" s="99"/>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22</v>
      </c>
      <c r="C28" s="81">
        <f t="shared" ref="C28:I28" si="16">SUM(C8:C27)</f>
        <v>10870.583283600001</v>
      </c>
      <c r="D28" s="81">
        <f t="shared" si="16"/>
        <v>5144.0838303999999</v>
      </c>
      <c r="E28" s="81">
        <f t="shared" si="16"/>
        <v>1725.749339</v>
      </c>
      <c r="F28" s="81">
        <f t="shared" si="16"/>
        <v>0</v>
      </c>
      <c r="G28" s="81">
        <f t="shared" si="16"/>
        <v>0</v>
      </c>
      <c r="H28" s="81">
        <f t="shared" si="16"/>
        <v>0</v>
      </c>
      <c r="I28" s="81">
        <f t="shared" si="16"/>
        <v>17740.416452999998</v>
      </c>
      <c r="J28" s="17"/>
      <c r="K28" s="81">
        <f t="shared" ref="K28:Q28" si="17">SUM(K8:K27)</f>
        <v>6233.5752706999992</v>
      </c>
      <c r="L28" s="81">
        <f t="shared" si="17"/>
        <v>891.46419319999995</v>
      </c>
      <c r="M28" s="81">
        <f t="shared" si="17"/>
        <v>424.06138820000001</v>
      </c>
      <c r="N28" s="81">
        <f t="shared" si="17"/>
        <v>1371.9000056</v>
      </c>
      <c r="O28" s="81">
        <f t="shared" si="17"/>
        <v>1396.66</v>
      </c>
      <c r="P28" s="81">
        <f t="shared" si="17"/>
        <v>0</v>
      </c>
      <c r="Q28" s="81">
        <f t="shared" si="17"/>
        <v>10317.660857700001</v>
      </c>
      <c r="S28" s="26">
        <f t="shared" ref="S28:X28" si="18">IFERROR(C28/$I28, "")</f>
        <v>0.61275806644109121</v>
      </c>
      <c r="T28" s="26">
        <f t="shared" si="18"/>
        <v>0.28996409661680228</v>
      </c>
      <c r="U28" s="26">
        <f t="shared" si="18"/>
        <v>9.7277836942106663E-2</v>
      </c>
      <c r="V28" s="26">
        <f t="shared" si="18"/>
        <v>0</v>
      </c>
      <c r="W28" s="26">
        <f t="shared" si="18"/>
        <v>0</v>
      </c>
      <c r="X28" s="26">
        <f t="shared" si="18"/>
        <v>0</v>
      </c>
      <c r="Y28" s="133">
        <f t="shared" ref="Y28" si="19">SUM(S28:X28)</f>
        <v>1</v>
      </c>
      <c r="Z28" s="135"/>
      <c r="AA28" s="26">
        <f t="shared" ref="AA28:AF28" si="20">IFERROR(K28/$Q28, "")</f>
        <v>0.604165552315855</v>
      </c>
      <c r="AB28" s="26">
        <f t="shared" si="20"/>
        <v>8.6401773182407549E-2</v>
      </c>
      <c r="AC28" s="26">
        <f t="shared" si="20"/>
        <v>4.110053567844555E-2</v>
      </c>
      <c r="AD28" s="26">
        <f t="shared" si="20"/>
        <v>0.13296618531284252</v>
      </c>
      <c r="AE28" s="26">
        <f t="shared" si="20"/>
        <v>0.13536595351044925</v>
      </c>
      <c r="AF28" s="26">
        <f t="shared" si="20"/>
        <v>0</v>
      </c>
      <c r="AG28" s="133">
        <f t="shared" ref="AG28" si="21">SUM(AA28:AF28)</f>
        <v>0.99999999999999978</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66</v>
      </c>
      <c r="C1" s="74"/>
    </row>
    <row r="2" spans="2:7" s="77" customFormat="1" x14ac:dyDescent="0.25">
      <c r="B2" s="91" t="s">
        <v>110</v>
      </c>
    </row>
    <row r="3" spans="2:7" s="77" customFormat="1" ht="15.75" customHeight="1" thickBot="1" x14ac:dyDescent="0.3"/>
    <row r="4" spans="2:7" s="77" customFormat="1" x14ac:dyDescent="0.25">
      <c r="B4" s="175" t="s">
        <v>111</v>
      </c>
      <c r="C4" s="172" t="s">
        <v>112</v>
      </c>
      <c r="D4" s="172" t="s">
        <v>113</v>
      </c>
      <c r="E4" s="172" t="s">
        <v>90</v>
      </c>
      <c r="F4" s="172" t="s">
        <v>114</v>
      </c>
      <c r="G4" s="172" t="s">
        <v>115</v>
      </c>
    </row>
    <row r="5" spans="2:7" s="77" customFormat="1" ht="54" customHeight="1" thickBot="1" x14ac:dyDescent="0.3">
      <c r="B5" s="143"/>
      <c r="C5" s="143"/>
      <c r="D5" s="143"/>
      <c r="E5" s="143"/>
      <c r="F5" s="143"/>
      <c r="G5" s="143"/>
    </row>
    <row r="6" spans="2:7" x14ac:dyDescent="0.25">
      <c r="B6" s="2" t="s">
        <v>18</v>
      </c>
      <c r="C6" s="3">
        <v>3377</v>
      </c>
      <c r="D6" s="3">
        <v>3377</v>
      </c>
      <c r="E6" s="3">
        <v>6061.2470944999995</v>
      </c>
      <c r="F6" s="3">
        <v>3113.2938358000001</v>
      </c>
      <c r="G6" s="19">
        <f t="shared" ref="G6:G25" si="0">IFERROR(D6/C6, "")</f>
        <v>1</v>
      </c>
    </row>
    <row r="7" spans="2:7" x14ac:dyDescent="0.25">
      <c r="B7" s="2" t="s">
        <v>19</v>
      </c>
      <c r="C7" s="3">
        <v>684</v>
      </c>
      <c r="D7" s="3">
        <v>684</v>
      </c>
      <c r="E7" s="3">
        <v>964.54547300000024</v>
      </c>
      <c r="F7" s="3">
        <v>839.63307709999992</v>
      </c>
      <c r="G7" s="19">
        <f t="shared" si="0"/>
        <v>1</v>
      </c>
    </row>
    <row r="8" spans="2:7" x14ac:dyDescent="0.25">
      <c r="B8" s="2" t="s">
        <v>20</v>
      </c>
      <c r="C8" s="3">
        <v>1</v>
      </c>
      <c r="D8" s="3">
        <v>1</v>
      </c>
      <c r="E8" s="3">
        <v>2.0389805000000001</v>
      </c>
      <c r="F8" s="3">
        <v>0.70807450000000005</v>
      </c>
      <c r="G8" s="19">
        <f t="shared" si="0"/>
        <v>1</v>
      </c>
    </row>
    <row r="9" spans="2:7" x14ac:dyDescent="0.25">
      <c r="B9" s="11" t="s">
        <v>21</v>
      </c>
      <c r="C9" s="20">
        <v>2156</v>
      </c>
      <c r="D9" s="20">
        <v>2156</v>
      </c>
      <c r="E9" s="20">
        <v>3842.7517355999998</v>
      </c>
      <c r="F9" s="20">
        <v>2279.9402832999999</v>
      </c>
      <c r="G9" s="19">
        <f t="shared" si="0"/>
        <v>1</v>
      </c>
    </row>
    <row r="10" spans="2:7" x14ac:dyDescent="0.25">
      <c r="B10" s="11"/>
      <c r="C10" s="20"/>
      <c r="D10" s="20"/>
      <c r="E10" s="20"/>
      <c r="F10" s="20"/>
      <c r="G10" s="19" t="str">
        <f t="shared" si="0"/>
        <v/>
      </c>
    </row>
    <row r="11" spans="2:7" x14ac:dyDescent="0.25">
      <c r="B11" s="11"/>
      <c r="C11" s="20"/>
      <c r="D11" s="20"/>
      <c r="E11" s="20"/>
      <c r="F11" s="20"/>
      <c r="G11" s="19" t="str">
        <f t="shared" si="0"/>
        <v/>
      </c>
    </row>
    <row r="12" spans="2:7" x14ac:dyDescent="0.25">
      <c r="B12" s="11"/>
      <c r="C12" s="20"/>
      <c r="D12" s="20"/>
      <c r="E12" s="20"/>
      <c r="F12" s="20"/>
      <c r="G12" s="19" t="str">
        <f t="shared" si="0"/>
        <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40</v>
      </c>
      <c r="C26" s="81">
        <f>SUM(C6:C25)</f>
        <v>6218</v>
      </c>
      <c r="D26" s="81">
        <f>SUM(D6:D25)</f>
        <v>6218</v>
      </c>
      <c r="E26" s="81">
        <f>SUM(E6:E25)</f>
        <v>10870.583283600001</v>
      </c>
      <c r="F26" s="81">
        <f>SUM(F6:F25)</f>
        <v>6233.5752706999992</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133</v>
      </c>
    </row>
    <row r="2" spans="2:8" ht="26.25" customHeight="1" x14ac:dyDescent="0.4">
      <c r="B2" s="82"/>
    </row>
    <row r="3" spans="2:8" ht="15.75" customHeight="1" thickBot="1" x14ac:dyDescent="0.3"/>
    <row r="4" spans="2:8" x14ac:dyDescent="0.25">
      <c r="B4" s="167" t="s">
        <v>14</v>
      </c>
      <c r="C4" s="168" t="s">
        <v>118</v>
      </c>
      <c r="D4" s="168" t="s">
        <v>134</v>
      </c>
      <c r="E4" s="168" t="s">
        <v>135</v>
      </c>
      <c r="F4" s="168" t="s">
        <v>136</v>
      </c>
      <c r="G4" s="168" t="s">
        <v>137</v>
      </c>
      <c r="H4" s="168" t="s">
        <v>138</v>
      </c>
    </row>
    <row r="5" spans="2:8" x14ac:dyDescent="0.25">
      <c r="B5" s="151"/>
      <c r="C5" s="151"/>
      <c r="D5" s="151"/>
      <c r="E5" s="151"/>
      <c r="F5" s="151"/>
      <c r="G5" s="151"/>
      <c r="H5" s="151"/>
    </row>
    <row r="6" spans="2:8" ht="15.75" customHeight="1" thickBot="1" x14ac:dyDescent="0.3">
      <c r="B6" s="157"/>
      <c r="C6" s="157"/>
      <c r="D6" s="157"/>
      <c r="E6" s="157"/>
      <c r="F6" s="157"/>
      <c r="G6" s="157"/>
      <c r="H6" s="157"/>
    </row>
    <row r="7" spans="2:8" x14ac:dyDescent="0.25">
      <c r="B7" t="s">
        <v>18</v>
      </c>
      <c r="C7" s="44">
        <v>6784</v>
      </c>
      <c r="D7" s="44">
        <v>69.766400000000004</v>
      </c>
      <c r="E7" s="44">
        <v>796.40710000000001</v>
      </c>
      <c r="F7" s="44">
        <v>1292.2009</v>
      </c>
      <c r="G7" s="44">
        <v>1936.1148000000001</v>
      </c>
      <c r="H7" s="44">
        <v>2688.0868</v>
      </c>
    </row>
    <row r="8" spans="2:8" x14ac:dyDescent="0.25">
      <c r="B8" t="s">
        <v>19</v>
      </c>
      <c r="C8" s="44">
        <v>1144</v>
      </c>
      <c r="D8" s="44">
        <v>34.852899999999998</v>
      </c>
      <c r="E8" s="44">
        <v>267.48820000000001</v>
      </c>
      <c r="F8" s="44">
        <v>375.5634</v>
      </c>
      <c r="G8" s="44">
        <v>284.48970000000003</v>
      </c>
      <c r="H8" s="44">
        <v>181.32239999999999</v>
      </c>
    </row>
    <row r="9" spans="2:8" x14ac:dyDescent="0.25">
      <c r="B9" t="s">
        <v>20</v>
      </c>
      <c r="C9" s="44">
        <v>1</v>
      </c>
      <c r="D9" s="44">
        <v>0</v>
      </c>
      <c r="E9" s="44">
        <v>3.8E-3</v>
      </c>
      <c r="F9" s="44">
        <v>0.1658</v>
      </c>
      <c r="G9" s="44">
        <v>0.53459999999999996</v>
      </c>
      <c r="H9" s="44">
        <v>0.29549999999999998</v>
      </c>
    </row>
    <row r="10" spans="2:8" x14ac:dyDescent="0.25">
      <c r="B10" t="s">
        <v>21</v>
      </c>
      <c r="C10" s="44">
        <v>5941</v>
      </c>
      <c r="D10" s="44">
        <v>632.25549999999998</v>
      </c>
      <c r="E10" s="44">
        <v>1223.5409</v>
      </c>
      <c r="F10" s="44">
        <v>1313.9820999999999</v>
      </c>
      <c r="G10" s="44">
        <v>1521.3522</v>
      </c>
      <c r="H10" s="44">
        <v>1248.527</v>
      </c>
    </row>
    <row r="11" spans="2:8" x14ac:dyDescent="0.25">
      <c r="C11" s="44"/>
      <c r="D11" s="44"/>
      <c r="E11" s="44"/>
      <c r="F11" s="44"/>
      <c r="G11" s="44"/>
      <c r="H11" s="44"/>
    </row>
    <row r="12" spans="2:8" x14ac:dyDescent="0.25">
      <c r="C12" s="44"/>
      <c r="D12" s="44"/>
      <c r="E12" s="44"/>
      <c r="F12" s="44"/>
      <c r="G12" s="44"/>
      <c r="H12" s="44"/>
    </row>
    <row r="13" spans="2:8" x14ac:dyDescent="0.25">
      <c r="C13" s="44"/>
      <c r="D13" s="44"/>
      <c r="E13" s="44"/>
      <c r="F13" s="44"/>
      <c r="G13" s="44"/>
      <c r="H13" s="44"/>
    </row>
    <row r="14" spans="2:8" x14ac:dyDescent="0.25">
      <c r="C14" s="44"/>
      <c r="D14" s="44"/>
      <c r="E14" s="44"/>
      <c r="F14" s="44"/>
      <c r="G14" s="44"/>
      <c r="H14" s="44"/>
    </row>
    <row r="15" spans="2:8" x14ac:dyDescent="0.25">
      <c r="C15" s="44"/>
      <c r="D15" s="44"/>
      <c r="E15" s="44"/>
      <c r="F15" s="44"/>
      <c r="G15" s="44"/>
      <c r="H15" s="44"/>
    </row>
    <row r="16" spans="2:8" x14ac:dyDescent="0.25">
      <c r="C16" s="44"/>
      <c r="D16" s="44"/>
      <c r="E16" s="44"/>
      <c r="F16" s="44"/>
      <c r="G16" s="44"/>
      <c r="H16" s="44"/>
    </row>
    <row r="17" spans="2:8" x14ac:dyDescent="0.25">
      <c r="C17" s="44"/>
      <c r="D17" s="44"/>
      <c r="E17" s="44"/>
      <c r="F17" s="44"/>
      <c r="G17" s="44"/>
      <c r="H17" s="44"/>
    </row>
    <row r="18" spans="2:8" x14ac:dyDescent="0.25">
      <c r="C18" s="44"/>
      <c r="D18" s="44"/>
      <c r="E18" s="44"/>
      <c r="F18" s="44"/>
      <c r="G18" s="44"/>
      <c r="H18" s="44"/>
    </row>
    <row r="19" spans="2:8" x14ac:dyDescent="0.25">
      <c r="C19" s="44"/>
      <c r="D19" s="44"/>
      <c r="E19" s="44"/>
      <c r="F19" s="44"/>
      <c r="G19" s="44"/>
      <c r="H19" s="44"/>
    </row>
    <row r="20" spans="2:8" x14ac:dyDescent="0.25">
      <c r="C20" s="44"/>
      <c r="D20" s="44"/>
      <c r="E20" s="44"/>
      <c r="F20" s="44"/>
      <c r="G20" s="44"/>
      <c r="H20" s="44"/>
    </row>
    <row r="21" spans="2:8" x14ac:dyDescent="0.25">
      <c r="C21" s="44"/>
      <c r="D21" s="44"/>
      <c r="E21" s="44"/>
      <c r="F21" s="44"/>
      <c r="G21" s="44"/>
      <c r="H21" s="44"/>
    </row>
    <row r="22" spans="2:8" x14ac:dyDescent="0.25">
      <c r="C22" s="44"/>
      <c r="D22" s="44"/>
      <c r="E22" s="44"/>
      <c r="F22" s="44"/>
      <c r="G22" s="44"/>
      <c r="H22" s="44"/>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40</v>
      </c>
      <c r="C26" s="81">
        <f t="shared" ref="C26:H26" si="0">SUM(C7:C25)</f>
        <v>13870</v>
      </c>
      <c r="D26" s="81">
        <f t="shared" si="0"/>
        <v>736.87480000000005</v>
      </c>
      <c r="E26" s="81">
        <f t="shared" si="0"/>
        <v>2287.44</v>
      </c>
      <c r="F26" s="81">
        <f t="shared" si="0"/>
        <v>2981.9121999999998</v>
      </c>
      <c r="G26" s="81">
        <f t="shared" si="0"/>
        <v>3742.4912999999997</v>
      </c>
      <c r="H26" s="81">
        <f t="shared" si="0"/>
        <v>4118.2317000000003</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5FD3-56EB-4E2A-918E-AA7376267CB1}">
  <sheetPr>
    <tabColor rgb="FFFFFF00"/>
  </sheetPr>
  <dimension ref="B1:V34"/>
  <sheetViews>
    <sheetView workbookViewId="0">
      <selection activeCell="Q9" sqref="Q9"/>
    </sheetView>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78" t="s">
        <v>192</v>
      </c>
      <c r="I2" s="151"/>
      <c r="J2" s="151"/>
      <c r="L2" s="178" t="s">
        <v>139</v>
      </c>
      <c r="M2" s="151"/>
      <c r="N2" s="151"/>
      <c r="P2" s="178" t="s">
        <v>140</v>
      </c>
      <c r="Q2" s="151"/>
      <c r="R2" s="151"/>
      <c r="T2" s="178" t="s">
        <v>141</v>
      </c>
      <c r="U2" s="151"/>
      <c r="V2" s="151"/>
    </row>
    <row r="3" spans="2:22" ht="15.75" customHeight="1" thickBot="1" x14ac:dyDescent="0.3">
      <c r="C3" s="34"/>
      <c r="D3" s="34"/>
      <c r="E3" s="34"/>
      <c r="F3" s="34"/>
      <c r="H3" s="157"/>
      <c r="I3" s="157"/>
      <c r="J3" s="157"/>
      <c r="L3" s="157"/>
      <c r="M3" s="157"/>
      <c r="N3" s="157"/>
      <c r="P3" s="157"/>
      <c r="Q3" s="157"/>
      <c r="R3" s="157"/>
      <c r="T3" s="157"/>
      <c r="U3" s="157"/>
      <c r="V3" s="157"/>
    </row>
    <row r="4" spans="2:22" ht="15" customHeight="1" thickBot="1" x14ac:dyDescent="0.3">
      <c r="B4" s="167" t="s">
        <v>14</v>
      </c>
      <c r="C4" s="118"/>
      <c r="H4" s="168" t="s">
        <v>142</v>
      </c>
      <c r="I4" s="168" t="s">
        <v>143</v>
      </c>
      <c r="J4" s="168" t="s">
        <v>144</v>
      </c>
      <c r="L4" s="168" t="s">
        <v>142</v>
      </c>
      <c r="M4" s="168" t="s">
        <v>143</v>
      </c>
      <c r="N4" s="168" t="s">
        <v>144</v>
      </c>
      <c r="P4" s="168" t="s">
        <v>145</v>
      </c>
      <c r="Q4" s="168" t="s">
        <v>146</v>
      </c>
      <c r="R4" s="168" t="s">
        <v>147</v>
      </c>
      <c r="T4" s="168" t="s">
        <v>142</v>
      </c>
      <c r="U4" s="168" t="s">
        <v>143</v>
      </c>
      <c r="V4" s="168" t="s">
        <v>144</v>
      </c>
    </row>
    <row r="5" spans="2:22" ht="15.75" customHeight="1" thickBot="1" x14ac:dyDescent="0.3">
      <c r="B5" s="151"/>
      <c r="C5" s="145" t="s">
        <v>47</v>
      </c>
      <c r="D5" s="143"/>
      <c r="E5" s="143"/>
      <c r="F5" s="143"/>
      <c r="H5" s="151"/>
      <c r="I5" s="151"/>
      <c r="J5" s="151"/>
      <c r="L5" s="151"/>
      <c r="M5" s="151"/>
      <c r="N5" s="151"/>
      <c r="P5" s="151"/>
      <c r="Q5" s="151"/>
      <c r="R5" s="151"/>
      <c r="T5" s="151"/>
      <c r="U5" s="151"/>
      <c r="V5" s="151"/>
    </row>
    <row r="6" spans="2:22" ht="24.75" customHeight="1" thickBot="1" x14ac:dyDescent="0.3">
      <c r="B6" s="157"/>
      <c r="C6" s="10" t="s">
        <v>45</v>
      </c>
      <c r="D6" s="47" t="s">
        <v>63</v>
      </c>
      <c r="E6" s="47" t="s">
        <v>64</v>
      </c>
      <c r="F6" s="47" t="s">
        <v>65</v>
      </c>
      <c r="H6" s="157"/>
      <c r="I6" s="157"/>
      <c r="J6" s="157"/>
      <c r="L6" s="157"/>
      <c r="M6" s="157"/>
      <c r="N6" s="157"/>
      <c r="P6" s="157"/>
      <c r="Q6" s="157"/>
      <c r="R6" s="157"/>
      <c r="T6" s="157"/>
      <c r="U6" s="157"/>
      <c r="V6" s="157"/>
    </row>
    <row r="7" spans="2:22" x14ac:dyDescent="0.25">
      <c r="B7" t="s">
        <v>18</v>
      </c>
      <c r="C7" s="44">
        <v>6784</v>
      </c>
      <c r="D7" s="44">
        <v>153</v>
      </c>
      <c r="E7" s="44">
        <v>310</v>
      </c>
      <c r="F7" s="44">
        <v>907</v>
      </c>
      <c r="H7" s="44">
        <v>2</v>
      </c>
      <c r="I7" s="44">
        <v>18</v>
      </c>
      <c r="J7" s="44">
        <v>310</v>
      </c>
      <c r="L7" s="44">
        <v>111</v>
      </c>
      <c r="M7" s="44">
        <v>229</v>
      </c>
      <c r="N7" s="44">
        <v>798</v>
      </c>
      <c r="P7" s="44">
        <v>2376</v>
      </c>
      <c r="Q7" s="44">
        <v>2341</v>
      </c>
      <c r="R7" s="44">
        <v>2137</v>
      </c>
      <c r="T7" s="44">
        <f t="shared" ref="T7:V25" si="0">IF(L7+P7&gt;0, L7+P7, "NaN")</f>
        <v>2487</v>
      </c>
      <c r="U7" s="44">
        <f t="shared" si="0"/>
        <v>2570</v>
      </c>
      <c r="V7" s="44">
        <f t="shared" si="0"/>
        <v>2935</v>
      </c>
    </row>
    <row r="8" spans="2:22" x14ac:dyDescent="0.25">
      <c r="B8" t="s">
        <v>19</v>
      </c>
      <c r="C8" s="44">
        <v>1144</v>
      </c>
      <c r="D8" s="44">
        <v>4</v>
      </c>
      <c r="E8" s="44">
        <v>6</v>
      </c>
      <c r="F8" s="44">
        <v>41</v>
      </c>
      <c r="H8" s="44">
        <v>0</v>
      </c>
      <c r="I8" s="44">
        <v>0</v>
      </c>
      <c r="J8" s="44">
        <v>0</v>
      </c>
      <c r="L8" s="44">
        <v>0</v>
      </c>
      <c r="M8" s="44">
        <v>0</v>
      </c>
      <c r="N8" s="44">
        <v>27</v>
      </c>
      <c r="P8" s="44">
        <v>189</v>
      </c>
      <c r="Q8" s="44">
        <v>189</v>
      </c>
      <c r="R8" s="44">
        <v>175</v>
      </c>
      <c r="T8" s="44">
        <f t="shared" si="0"/>
        <v>189</v>
      </c>
      <c r="U8" s="44">
        <f t="shared" si="0"/>
        <v>189</v>
      </c>
      <c r="V8" s="44">
        <f t="shared" si="0"/>
        <v>202</v>
      </c>
    </row>
    <row r="9" spans="2:22" x14ac:dyDescent="0.25">
      <c r="B9" t="s">
        <v>20</v>
      </c>
      <c r="C9" s="44">
        <v>1</v>
      </c>
      <c r="D9" s="44">
        <v>1</v>
      </c>
      <c r="E9" s="44">
        <v>1</v>
      </c>
      <c r="F9" s="44">
        <v>1</v>
      </c>
      <c r="H9" s="44">
        <v>0</v>
      </c>
      <c r="I9" s="44">
        <v>0</v>
      </c>
      <c r="J9" s="44">
        <v>0</v>
      </c>
      <c r="L9" s="44">
        <v>1</v>
      </c>
      <c r="M9" s="44">
        <v>1</v>
      </c>
      <c r="N9" s="44">
        <v>1</v>
      </c>
      <c r="P9" s="44">
        <v>0</v>
      </c>
      <c r="Q9" s="44">
        <v>0</v>
      </c>
      <c r="R9" s="44">
        <v>0</v>
      </c>
      <c r="T9" s="44">
        <f t="shared" si="0"/>
        <v>1</v>
      </c>
      <c r="U9" s="44">
        <f t="shared" si="0"/>
        <v>1</v>
      </c>
      <c r="V9" s="44">
        <f t="shared" si="0"/>
        <v>1</v>
      </c>
    </row>
    <row r="10" spans="2:22" x14ac:dyDescent="0.25">
      <c r="B10" t="s">
        <v>21</v>
      </c>
      <c r="C10" s="44">
        <v>5941</v>
      </c>
      <c r="D10" s="44">
        <v>152</v>
      </c>
      <c r="E10" s="44">
        <v>289</v>
      </c>
      <c r="F10" s="44">
        <v>483</v>
      </c>
      <c r="H10" s="44">
        <v>14</v>
      </c>
      <c r="I10" s="44">
        <v>53</v>
      </c>
      <c r="J10" s="44">
        <v>180</v>
      </c>
      <c r="L10" s="44">
        <v>68</v>
      </c>
      <c r="M10" s="44">
        <v>152</v>
      </c>
      <c r="N10" s="44">
        <v>348</v>
      </c>
      <c r="P10" s="44">
        <v>1312</v>
      </c>
      <c r="Q10" s="44">
        <v>1280</v>
      </c>
      <c r="R10" s="44">
        <v>1235</v>
      </c>
      <c r="T10" s="44">
        <f t="shared" si="0"/>
        <v>1380</v>
      </c>
      <c r="U10" s="44">
        <f t="shared" si="0"/>
        <v>1432</v>
      </c>
      <c r="V10" s="44">
        <f t="shared" si="0"/>
        <v>1583</v>
      </c>
    </row>
    <row r="11" spans="2:22" x14ac:dyDescent="0.25">
      <c r="C11" s="44"/>
      <c r="D11" s="44"/>
      <c r="E11" s="44"/>
      <c r="F11" s="44"/>
      <c r="H11" s="44"/>
      <c r="I11" s="44"/>
      <c r="J11" s="44"/>
      <c r="L11" s="44"/>
      <c r="M11" s="44"/>
      <c r="N11" s="44"/>
      <c r="P11" s="44"/>
      <c r="Q11" s="44"/>
      <c r="R11" s="44"/>
      <c r="T11" s="44" t="str">
        <f t="shared" si="0"/>
        <v>NaN</v>
      </c>
      <c r="U11" s="44" t="str">
        <f t="shared" si="0"/>
        <v>NaN</v>
      </c>
      <c r="V11" s="44" t="str">
        <f t="shared" si="0"/>
        <v>NaN</v>
      </c>
    </row>
    <row r="12" spans="2:22" x14ac:dyDescent="0.25">
      <c r="C12" s="44"/>
      <c r="D12" s="44"/>
      <c r="E12" s="44"/>
      <c r="F12" s="44"/>
      <c r="H12" s="44"/>
      <c r="I12" s="44"/>
      <c r="J12" s="44"/>
      <c r="L12" s="44"/>
      <c r="M12" s="44"/>
      <c r="N12" s="44"/>
      <c r="P12" s="44"/>
      <c r="Q12" s="44"/>
      <c r="R12" s="44"/>
      <c r="T12" s="44" t="str">
        <f t="shared" si="0"/>
        <v>NaN</v>
      </c>
      <c r="U12" s="44" t="str">
        <f t="shared" si="0"/>
        <v>NaN</v>
      </c>
      <c r="V12" s="44" t="str">
        <f t="shared" si="0"/>
        <v>NaN</v>
      </c>
    </row>
    <row r="13" spans="2:22" x14ac:dyDescent="0.25">
      <c r="C13" s="44"/>
      <c r="D13" s="44"/>
      <c r="E13" s="44"/>
      <c r="F13" s="44"/>
      <c r="H13" s="44"/>
      <c r="I13" s="44"/>
      <c r="J13" s="44"/>
      <c r="L13" s="44"/>
      <c r="M13" s="44"/>
      <c r="N13" s="44"/>
      <c r="P13" s="44"/>
      <c r="Q13" s="44"/>
      <c r="R13" s="44"/>
      <c r="T13" s="44" t="str">
        <f t="shared" si="0"/>
        <v>NaN</v>
      </c>
      <c r="U13" s="44" t="str">
        <f t="shared" si="0"/>
        <v>NaN</v>
      </c>
      <c r="V13" s="44" t="str">
        <f t="shared" si="0"/>
        <v>NaN</v>
      </c>
    </row>
    <row r="14" spans="2:22" x14ac:dyDescent="0.25">
      <c r="C14" s="44"/>
      <c r="D14" s="44"/>
      <c r="E14" s="44"/>
      <c r="F14" s="44"/>
      <c r="H14" s="44"/>
      <c r="I14" s="44"/>
      <c r="J14" s="44"/>
      <c r="L14" s="44"/>
      <c r="M14" s="44"/>
      <c r="N14" s="44"/>
      <c r="P14" s="44"/>
      <c r="Q14" s="44"/>
      <c r="R14" s="44"/>
      <c r="T14" s="44" t="str">
        <f t="shared" si="0"/>
        <v>NaN</v>
      </c>
      <c r="U14" s="44" t="str">
        <f t="shared" si="0"/>
        <v>NaN</v>
      </c>
      <c r="V14" s="44" t="str">
        <f t="shared" si="0"/>
        <v>NaN</v>
      </c>
    </row>
    <row r="15" spans="2:22" x14ac:dyDescent="0.25">
      <c r="C15" s="44"/>
      <c r="D15" s="44"/>
      <c r="E15" s="44"/>
      <c r="F15" s="44"/>
      <c r="H15" s="44"/>
      <c r="I15" s="44"/>
      <c r="J15" s="44"/>
      <c r="L15" s="44"/>
      <c r="M15" s="44"/>
      <c r="N15" s="44"/>
      <c r="P15" s="44"/>
      <c r="Q15" s="44"/>
      <c r="R15" s="44"/>
      <c r="T15" s="44" t="str">
        <f t="shared" si="0"/>
        <v>NaN</v>
      </c>
      <c r="U15" s="44" t="str">
        <f t="shared" si="0"/>
        <v>NaN</v>
      </c>
      <c r="V15" s="44" t="str">
        <f t="shared" si="0"/>
        <v>NaN</v>
      </c>
    </row>
    <row r="16" spans="2:22" x14ac:dyDescent="0.25">
      <c r="C16" s="44"/>
      <c r="D16" s="44"/>
      <c r="E16" s="44"/>
      <c r="F16" s="44"/>
      <c r="H16" s="44"/>
      <c r="I16" s="44"/>
      <c r="J16" s="44"/>
      <c r="L16" s="44"/>
      <c r="M16" s="44"/>
      <c r="N16" s="44"/>
      <c r="P16" s="44"/>
      <c r="Q16" s="44"/>
      <c r="R16" s="44"/>
      <c r="T16" s="44" t="str">
        <f t="shared" si="0"/>
        <v>NaN</v>
      </c>
      <c r="U16" s="44" t="str">
        <f t="shared" si="0"/>
        <v>NaN</v>
      </c>
      <c r="V16" s="44" t="str">
        <f t="shared" si="0"/>
        <v>NaN</v>
      </c>
    </row>
    <row r="17" spans="2:22" x14ac:dyDescent="0.25">
      <c r="C17" s="44"/>
      <c r="D17" s="44"/>
      <c r="E17" s="44"/>
      <c r="F17" s="44"/>
      <c r="H17" s="44"/>
      <c r="I17" s="44"/>
      <c r="J17" s="44"/>
      <c r="L17" s="44"/>
      <c r="M17" s="44"/>
      <c r="N17" s="44"/>
      <c r="P17" s="44"/>
      <c r="Q17" s="44"/>
      <c r="R17" s="44"/>
      <c r="T17" s="44" t="str">
        <f t="shared" si="0"/>
        <v>NaN</v>
      </c>
      <c r="U17" s="44" t="str">
        <f t="shared" si="0"/>
        <v>NaN</v>
      </c>
      <c r="V17" s="44" t="str">
        <f t="shared" si="0"/>
        <v>NaN</v>
      </c>
    </row>
    <row r="18" spans="2:22" x14ac:dyDescent="0.25">
      <c r="C18" s="44"/>
      <c r="D18" s="44"/>
      <c r="E18" s="44"/>
      <c r="F18" s="44"/>
      <c r="H18" s="44"/>
      <c r="I18" s="44"/>
      <c r="J18" s="44"/>
      <c r="L18" s="44"/>
      <c r="M18" s="44"/>
      <c r="N18" s="44"/>
      <c r="P18" s="44"/>
      <c r="Q18" s="44"/>
      <c r="R18" s="44"/>
      <c r="T18" s="44" t="str">
        <f t="shared" si="0"/>
        <v>NaN</v>
      </c>
      <c r="U18" s="44" t="str">
        <f t="shared" si="0"/>
        <v>NaN</v>
      </c>
      <c r="V18" s="44" t="str">
        <f t="shared" si="0"/>
        <v>NaN</v>
      </c>
    </row>
    <row r="19" spans="2:22" x14ac:dyDescent="0.25">
      <c r="C19" s="44"/>
      <c r="D19" s="44"/>
      <c r="E19" s="44"/>
      <c r="F19" s="44"/>
      <c r="H19" s="44"/>
      <c r="I19" s="44"/>
      <c r="J19" s="44"/>
      <c r="L19" s="44"/>
      <c r="M19" s="44"/>
      <c r="N19" s="44"/>
      <c r="P19" s="44"/>
      <c r="Q19" s="44"/>
      <c r="R19" s="44"/>
      <c r="T19" s="44" t="str">
        <f t="shared" si="0"/>
        <v>NaN</v>
      </c>
      <c r="U19" s="44" t="str">
        <f t="shared" si="0"/>
        <v>NaN</v>
      </c>
      <c r="V19" s="44" t="str">
        <f t="shared" si="0"/>
        <v>NaN</v>
      </c>
    </row>
    <row r="20" spans="2:22" x14ac:dyDescent="0.25">
      <c r="C20" s="44"/>
      <c r="D20" s="44"/>
      <c r="E20" s="44"/>
      <c r="F20" s="44"/>
      <c r="H20" s="44"/>
      <c r="I20" s="44"/>
      <c r="J20" s="44"/>
      <c r="L20" s="44"/>
      <c r="M20" s="44"/>
      <c r="N20" s="44"/>
      <c r="P20" s="44"/>
      <c r="Q20" s="44"/>
      <c r="R20" s="44"/>
      <c r="T20" s="44" t="str">
        <f t="shared" si="0"/>
        <v>NaN</v>
      </c>
      <c r="U20" s="44" t="str">
        <f t="shared" si="0"/>
        <v>NaN</v>
      </c>
      <c r="V20" s="44" t="str">
        <f t="shared" si="0"/>
        <v>NaN</v>
      </c>
    </row>
    <row r="21" spans="2:22" x14ac:dyDescent="0.25">
      <c r="C21" s="44"/>
      <c r="D21" s="44"/>
      <c r="E21" s="44"/>
      <c r="F21" s="44"/>
      <c r="H21" s="44"/>
      <c r="I21" s="44"/>
      <c r="J21" s="44"/>
      <c r="L21" s="44"/>
      <c r="M21" s="44"/>
      <c r="N21" s="44"/>
      <c r="P21" s="44"/>
      <c r="Q21" s="44"/>
      <c r="R21" s="44"/>
      <c r="T21" s="44" t="str">
        <f t="shared" si="0"/>
        <v>NaN</v>
      </c>
      <c r="U21" s="44" t="str">
        <f t="shared" si="0"/>
        <v>NaN</v>
      </c>
      <c r="V21" s="44" t="str">
        <f t="shared" si="0"/>
        <v>NaN</v>
      </c>
    </row>
    <row r="22" spans="2:22" x14ac:dyDescent="0.25">
      <c r="C22" s="44"/>
      <c r="D22" s="44"/>
      <c r="E22" s="44"/>
      <c r="F22" s="44"/>
      <c r="H22" s="44"/>
      <c r="I22" s="44"/>
      <c r="J22" s="44"/>
      <c r="L22" s="44"/>
      <c r="M22" s="44"/>
      <c r="N22" s="44"/>
      <c r="P22" s="44"/>
      <c r="Q22" s="44"/>
      <c r="R22" s="44"/>
      <c r="T22" s="44" t="str">
        <f t="shared" si="0"/>
        <v>NaN</v>
      </c>
      <c r="U22" s="44" t="str">
        <f t="shared" si="0"/>
        <v>NaN</v>
      </c>
      <c r="V22" s="44" t="str">
        <f t="shared" si="0"/>
        <v>NaN</v>
      </c>
    </row>
    <row r="23" spans="2:22" x14ac:dyDescent="0.25">
      <c r="C23" s="44"/>
      <c r="D23" s="44"/>
      <c r="E23" s="44"/>
      <c r="F23" s="44"/>
      <c r="H23" s="44"/>
      <c r="I23" s="44"/>
      <c r="J23" s="44"/>
      <c r="L23" s="44"/>
      <c r="M23" s="44"/>
      <c r="N23" s="44"/>
      <c r="P23" s="44"/>
      <c r="Q23" s="44"/>
      <c r="R23" s="44"/>
      <c r="T23" s="44" t="str">
        <f t="shared" si="0"/>
        <v>NaN</v>
      </c>
      <c r="U23" s="44" t="str">
        <f t="shared" si="0"/>
        <v>NaN</v>
      </c>
      <c r="V23" s="44" t="str">
        <f t="shared" si="0"/>
        <v>NaN</v>
      </c>
    </row>
    <row r="24" spans="2:22" x14ac:dyDescent="0.25">
      <c r="C24" s="44"/>
      <c r="D24" s="44"/>
      <c r="E24" s="44"/>
      <c r="F24" s="44"/>
      <c r="H24" s="44"/>
      <c r="I24" s="44"/>
      <c r="J24" s="44"/>
      <c r="L24" s="44"/>
      <c r="M24" s="44"/>
      <c r="N24" s="44"/>
      <c r="P24" s="44"/>
      <c r="Q24" s="44"/>
      <c r="R24" s="44"/>
      <c r="T24" s="44" t="str">
        <f t="shared" si="0"/>
        <v>NaN</v>
      </c>
      <c r="U24" s="44" t="str">
        <f t="shared" si="0"/>
        <v>NaN</v>
      </c>
      <c r="V24" s="44" t="str">
        <f t="shared" si="0"/>
        <v>NaN</v>
      </c>
    </row>
    <row r="25" spans="2:22" ht="15.75" customHeight="1" thickBot="1" x14ac:dyDescent="0.3">
      <c r="C25" s="44"/>
      <c r="D25" s="44"/>
      <c r="E25" s="44"/>
      <c r="F25" s="44"/>
      <c r="H25" s="44"/>
      <c r="I25" s="44"/>
      <c r="J25" s="44"/>
      <c r="L25" s="44"/>
      <c r="M25" s="44"/>
      <c r="N25" s="44"/>
      <c r="P25" s="44"/>
      <c r="Q25" s="44"/>
      <c r="R25" s="44"/>
      <c r="T25" s="44" t="str">
        <f t="shared" si="0"/>
        <v>NaN</v>
      </c>
      <c r="U25" s="44" t="str">
        <f t="shared" si="0"/>
        <v>NaN</v>
      </c>
      <c r="V25" s="44" t="str">
        <f t="shared" si="0"/>
        <v>NaN</v>
      </c>
    </row>
    <row r="26" spans="2:22" ht="15.75" customHeight="1" thickBot="1" x14ac:dyDescent="0.3">
      <c r="B26" s="80" t="s">
        <v>40</v>
      </c>
      <c r="C26" s="81">
        <f>SUM(C7:C25)</f>
        <v>13870</v>
      </c>
      <c r="D26" s="81">
        <f>SUM(D7:D25)</f>
        <v>310</v>
      </c>
      <c r="E26" s="81">
        <f>SUM(E7:E25)</f>
        <v>606</v>
      </c>
      <c r="F26" s="81">
        <f>SUM(F7:F25)</f>
        <v>1432</v>
      </c>
      <c r="H26" s="81">
        <f>SUM(H7:H25)</f>
        <v>16</v>
      </c>
      <c r="I26" s="81">
        <f>SUM(I7:I25)</f>
        <v>71</v>
      </c>
      <c r="J26" s="81">
        <f>SUM(J7:J25)</f>
        <v>490</v>
      </c>
      <c r="L26" s="81">
        <f>SUM(L7:L25)</f>
        <v>180</v>
      </c>
      <c r="M26" s="81">
        <f>SUM(M7:M25)</f>
        <v>382</v>
      </c>
      <c r="N26" s="81">
        <f>SUM(N7:N25)</f>
        <v>1174</v>
      </c>
      <c r="P26" s="81">
        <f>SUM(P7:P25)</f>
        <v>3877</v>
      </c>
      <c r="Q26" s="81">
        <f>SUM(Q7:Q25)</f>
        <v>3810</v>
      </c>
      <c r="R26" s="81">
        <f>SUM(R7:R25)</f>
        <v>3547</v>
      </c>
      <c r="T26" s="81">
        <f>SUM(T7:T25)</f>
        <v>4057</v>
      </c>
      <c r="U26" s="81">
        <f>SUM(U7:U25)</f>
        <v>4192</v>
      </c>
      <c r="V26" s="81">
        <f>SUM(V7:V25)</f>
        <v>4721</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148</v>
      </c>
    </row>
    <row r="2" spans="2:29" x14ac:dyDescent="0.25">
      <c r="B2" t="s">
        <v>149</v>
      </c>
      <c r="C2" t="s">
        <v>150</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80" t="s">
        <v>151</v>
      </c>
      <c r="X3" s="143"/>
      <c r="Y3" s="143"/>
      <c r="Z3" s="143"/>
      <c r="AA3" s="143"/>
      <c r="AB3" s="143"/>
      <c r="AC3" s="143"/>
    </row>
    <row r="4" spans="2:29" ht="15.75" customHeight="1" thickBot="1" x14ac:dyDescent="0.3">
      <c r="C4" s="118"/>
      <c r="W4" s="179" t="s">
        <v>152</v>
      </c>
      <c r="X4" s="143"/>
      <c r="Y4" s="143"/>
      <c r="Z4" s="143"/>
      <c r="AA4" s="143"/>
      <c r="AB4" s="143"/>
      <c r="AC4" s="143"/>
    </row>
    <row r="5" spans="2:29" ht="26.25" customHeight="1" thickBot="1" x14ac:dyDescent="0.3">
      <c r="B5" s="56"/>
      <c r="C5" s="145" t="s">
        <v>47</v>
      </c>
      <c r="D5" s="143"/>
      <c r="E5" s="143"/>
      <c r="F5" s="143"/>
      <c r="G5" s="5"/>
      <c r="H5" s="145" t="s">
        <v>153</v>
      </c>
      <c r="I5" s="143"/>
      <c r="J5" s="143"/>
      <c r="K5" s="143"/>
      <c r="L5" s="5"/>
      <c r="M5" s="181" t="s">
        <v>154</v>
      </c>
      <c r="N5" s="143"/>
      <c r="O5" s="143"/>
      <c r="P5" s="143"/>
      <c r="Q5" s="5"/>
      <c r="R5" s="182" t="s">
        <v>152</v>
      </c>
      <c r="S5" s="143"/>
      <c r="T5" s="143"/>
      <c r="U5" s="143"/>
      <c r="V5" s="5"/>
      <c r="W5" s="142" t="s">
        <v>155</v>
      </c>
      <c r="X5" s="142" t="s">
        <v>37</v>
      </c>
      <c r="Y5" s="5" t="s">
        <v>38</v>
      </c>
      <c r="Z5" s="142" t="s">
        <v>156</v>
      </c>
      <c r="AA5" s="142" t="s">
        <v>157</v>
      </c>
      <c r="AB5" s="142" t="s">
        <v>158</v>
      </c>
      <c r="AC5" s="142" t="s">
        <v>159</v>
      </c>
    </row>
    <row r="6" spans="2:29" ht="39.75" customHeight="1" thickBot="1" x14ac:dyDescent="0.3">
      <c r="B6" s="53" t="s">
        <v>14</v>
      </c>
      <c r="C6" s="10" t="s">
        <v>45</v>
      </c>
      <c r="D6" s="47" t="s">
        <v>63</v>
      </c>
      <c r="E6" s="47" t="s">
        <v>64</v>
      </c>
      <c r="F6" s="47" t="s">
        <v>65</v>
      </c>
      <c r="G6" s="47"/>
      <c r="H6" s="10" t="s">
        <v>45</v>
      </c>
      <c r="I6" s="47" t="s">
        <v>63</v>
      </c>
      <c r="J6" s="47" t="s">
        <v>64</v>
      </c>
      <c r="K6" s="47" t="s">
        <v>65</v>
      </c>
      <c r="L6" s="47"/>
      <c r="M6" s="10" t="s">
        <v>45</v>
      </c>
      <c r="N6" s="47" t="s">
        <v>63</v>
      </c>
      <c r="O6" s="47" t="s">
        <v>64</v>
      </c>
      <c r="P6" s="47" t="s">
        <v>65</v>
      </c>
      <c r="Q6" s="47"/>
      <c r="R6" s="10" t="s">
        <v>45</v>
      </c>
      <c r="S6" s="47" t="s">
        <v>63</v>
      </c>
      <c r="T6" s="47" t="s">
        <v>64</v>
      </c>
      <c r="U6" s="47" t="s">
        <v>65</v>
      </c>
      <c r="V6" s="47"/>
      <c r="W6" s="143"/>
      <c r="X6" s="143"/>
      <c r="Y6" s="10" t="s">
        <v>42</v>
      </c>
      <c r="Z6" s="143"/>
      <c r="AA6" s="143"/>
      <c r="AB6" s="143"/>
      <c r="AC6" s="143"/>
    </row>
    <row r="7" spans="2:29" x14ac:dyDescent="0.25">
      <c r="B7" s="67" t="s">
        <v>18</v>
      </c>
      <c r="C7" s="68">
        <v>6784</v>
      </c>
      <c r="D7" s="44">
        <v>153</v>
      </c>
      <c r="E7" s="44">
        <v>310</v>
      </c>
      <c r="F7" s="44">
        <v>907</v>
      </c>
      <c r="H7" s="108">
        <v>2144.3175120000001</v>
      </c>
      <c r="I7" s="108">
        <v>134.79553300000001</v>
      </c>
      <c r="J7" s="108">
        <v>186.91323800000001</v>
      </c>
      <c r="K7" s="108">
        <v>321.68734000000001</v>
      </c>
      <c r="L7" s="44"/>
      <c r="M7" s="108">
        <v>1492.6265375</v>
      </c>
      <c r="N7" s="108">
        <v>86.636714499999997</v>
      </c>
      <c r="O7" s="108">
        <v>122.74049549999999</v>
      </c>
      <c r="P7" s="108">
        <v>206.03365600000001</v>
      </c>
      <c r="Q7" s="44"/>
      <c r="R7" s="108">
        <v>3636.9440494999999</v>
      </c>
      <c r="S7" s="108">
        <v>221.43224749999999</v>
      </c>
      <c r="T7" s="108">
        <v>309.65373349999999</v>
      </c>
      <c r="U7" s="108">
        <v>527.72099600000001</v>
      </c>
      <c r="V7" s="44"/>
      <c r="W7" s="108">
        <v>190.82853299999999</v>
      </c>
      <c r="X7" s="108">
        <v>84.779761500000006</v>
      </c>
      <c r="Y7" s="108">
        <v>80.055325499999995</v>
      </c>
      <c r="Z7" s="108">
        <v>99.232386000000005</v>
      </c>
      <c r="AA7" s="108">
        <v>46.502460999999997</v>
      </c>
      <c r="AB7" s="108">
        <v>16.113035</v>
      </c>
      <c r="AC7" s="108">
        <v>10.209493999999999</v>
      </c>
    </row>
    <row r="8" spans="2:29" x14ac:dyDescent="0.25">
      <c r="B8" s="67" t="s">
        <v>19</v>
      </c>
      <c r="C8" s="68">
        <v>1144</v>
      </c>
      <c r="D8" s="44">
        <v>4</v>
      </c>
      <c r="E8" s="44">
        <v>6</v>
      </c>
      <c r="F8" s="44">
        <v>41</v>
      </c>
      <c r="H8" s="108">
        <v>285.86984899999999</v>
      </c>
      <c r="I8" s="108">
        <v>0.71045100000000005</v>
      </c>
      <c r="J8" s="108">
        <v>1.1122300000000001</v>
      </c>
      <c r="K8" s="108">
        <v>7.070627</v>
      </c>
      <c r="L8" s="44"/>
      <c r="M8" s="108">
        <v>175.9777915</v>
      </c>
      <c r="N8" s="108">
        <v>0.58782749999999995</v>
      </c>
      <c r="O8" s="108">
        <v>0.788717</v>
      </c>
      <c r="P8" s="108">
        <v>4.3033064999999997</v>
      </c>
      <c r="Q8" s="44"/>
      <c r="R8" s="108">
        <v>461.84764050000001</v>
      </c>
      <c r="S8" s="108">
        <v>1.2982784999999999</v>
      </c>
      <c r="T8" s="108">
        <v>1.9009469999999999</v>
      </c>
      <c r="U8" s="108">
        <v>11.3739335</v>
      </c>
      <c r="V8" s="44"/>
      <c r="W8" s="108">
        <v>6.4789440000000003</v>
      </c>
      <c r="X8" s="108">
        <v>0.40298850000000003</v>
      </c>
      <c r="Y8" s="108">
        <v>1.7384174999999999</v>
      </c>
      <c r="Z8" s="108">
        <v>0.27310800000000002</v>
      </c>
      <c r="AA8" s="108">
        <v>1.8723434999999999</v>
      </c>
      <c r="AB8" s="108">
        <v>0.60813200000000001</v>
      </c>
      <c r="AC8" s="108">
        <v>0</v>
      </c>
    </row>
    <row r="9" spans="2:29" x14ac:dyDescent="0.25">
      <c r="B9" s="67" t="s">
        <v>20</v>
      </c>
      <c r="C9" s="68">
        <v>1</v>
      </c>
      <c r="D9" s="44">
        <v>1</v>
      </c>
      <c r="E9" s="44">
        <v>1</v>
      </c>
      <c r="F9" s="44">
        <v>1</v>
      </c>
      <c r="H9" s="108">
        <v>0.26960499999999998</v>
      </c>
      <c r="I9" s="108">
        <v>0.26960499999999998</v>
      </c>
      <c r="J9" s="108">
        <v>0.26960499999999998</v>
      </c>
      <c r="K9" s="108">
        <v>0.26960499999999998</v>
      </c>
      <c r="L9" s="44"/>
      <c r="M9" s="108">
        <v>0.13480249999999999</v>
      </c>
      <c r="N9" s="108">
        <v>0.13480249999999999</v>
      </c>
      <c r="O9" s="108">
        <v>0.13480249999999999</v>
      </c>
      <c r="P9" s="108">
        <v>0.13480249999999999</v>
      </c>
      <c r="Q9" s="44"/>
      <c r="R9" s="108">
        <v>0.40440749999999998</v>
      </c>
      <c r="S9" s="108">
        <v>0.40440749999999998</v>
      </c>
      <c r="T9" s="108">
        <v>0.40440749999999998</v>
      </c>
      <c r="U9" s="108">
        <v>0.40440749999999998</v>
      </c>
      <c r="V9" s="44"/>
      <c r="W9" s="108">
        <v>0.40440749999999998</v>
      </c>
      <c r="X9" s="108">
        <v>0</v>
      </c>
      <c r="Y9" s="108">
        <v>0</v>
      </c>
      <c r="Z9" s="108">
        <v>0</v>
      </c>
      <c r="AA9" s="108">
        <v>0</v>
      </c>
      <c r="AB9" s="108">
        <v>0</v>
      </c>
      <c r="AC9" s="108">
        <v>0</v>
      </c>
    </row>
    <row r="10" spans="2:29" x14ac:dyDescent="0.25">
      <c r="B10" s="67" t="s">
        <v>21</v>
      </c>
      <c r="C10" s="68">
        <v>5941</v>
      </c>
      <c r="D10" s="44">
        <v>152</v>
      </c>
      <c r="E10" s="44">
        <v>289</v>
      </c>
      <c r="F10" s="44">
        <v>483</v>
      </c>
      <c r="H10" s="108">
        <v>1232.7179249999999</v>
      </c>
      <c r="I10" s="108">
        <v>38.417226999999997</v>
      </c>
      <c r="J10" s="108">
        <v>66.270546999999993</v>
      </c>
      <c r="K10" s="108">
        <v>112.804698</v>
      </c>
      <c r="L10" s="44"/>
      <c r="M10" s="108">
        <v>932.93672900000001</v>
      </c>
      <c r="N10" s="108">
        <v>34.110824000000001</v>
      </c>
      <c r="O10" s="108">
        <v>52.937558000000003</v>
      </c>
      <c r="P10" s="108">
        <v>90.000500500000001</v>
      </c>
      <c r="Q10" s="44"/>
      <c r="R10" s="108">
        <v>2165.6546539999999</v>
      </c>
      <c r="S10" s="108">
        <v>72.528051000000005</v>
      </c>
      <c r="T10" s="108">
        <v>119.208105</v>
      </c>
      <c r="U10" s="108">
        <v>202.80519849999999</v>
      </c>
      <c r="V10" s="44"/>
      <c r="W10" s="108">
        <v>83.166302999999999</v>
      </c>
      <c r="X10" s="108">
        <v>1.5764879999999999</v>
      </c>
      <c r="Y10" s="108">
        <v>5.0477055000000002</v>
      </c>
      <c r="Z10" s="108">
        <v>10.395593999999999</v>
      </c>
      <c r="AA10" s="108">
        <v>100.03767999999999</v>
      </c>
      <c r="AB10" s="108">
        <v>2.5814279999999998</v>
      </c>
      <c r="AC10" s="108">
        <v>0</v>
      </c>
    </row>
    <row r="11" spans="2:29" x14ac:dyDescent="0.25">
      <c r="B11" s="67"/>
      <c r="C11" s="68"/>
      <c r="D11" s="44"/>
      <c r="E11" s="44"/>
      <c r="F11" s="44"/>
      <c r="H11" s="108"/>
      <c r="I11" s="108"/>
      <c r="J11" s="108"/>
      <c r="K11" s="108"/>
      <c r="L11" s="44"/>
      <c r="M11" s="108"/>
      <c r="N11" s="108"/>
      <c r="O11" s="108"/>
      <c r="P11" s="108"/>
      <c r="Q11" s="44"/>
      <c r="R11" s="108"/>
      <c r="S11" s="108"/>
      <c r="T11" s="108"/>
      <c r="U11" s="108"/>
      <c r="V11" s="44"/>
      <c r="W11" s="108"/>
      <c r="X11" s="108"/>
      <c r="Y11" s="108"/>
      <c r="Z11" s="108"/>
      <c r="AA11" s="108"/>
      <c r="AB11" s="108"/>
      <c r="AC11" s="108"/>
    </row>
    <row r="12" spans="2:29" x14ac:dyDescent="0.25">
      <c r="B12" s="67"/>
      <c r="C12" s="68"/>
      <c r="D12" s="44"/>
      <c r="E12" s="44"/>
      <c r="F12" s="44"/>
      <c r="H12" s="108"/>
      <c r="I12" s="108"/>
      <c r="J12" s="108"/>
      <c r="K12" s="108"/>
      <c r="L12" s="44"/>
      <c r="M12" s="108"/>
      <c r="N12" s="108"/>
      <c r="O12" s="108"/>
      <c r="P12" s="108"/>
      <c r="Q12" s="44"/>
      <c r="R12" s="108"/>
      <c r="S12" s="108"/>
      <c r="T12" s="108"/>
      <c r="U12" s="108"/>
      <c r="V12" s="44"/>
      <c r="W12" s="108"/>
      <c r="X12" s="108"/>
      <c r="Y12" s="108"/>
      <c r="Z12" s="108"/>
      <c r="AA12" s="108"/>
      <c r="AB12" s="108"/>
      <c r="AC12" s="108"/>
    </row>
    <row r="13" spans="2:29" x14ac:dyDescent="0.25">
      <c r="B13" s="67"/>
      <c r="C13" s="68"/>
      <c r="D13" s="44"/>
      <c r="E13" s="44"/>
      <c r="F13" s="44"/>
      <c r="H13" s="108"/>
      <c r="I13" s="108"/>
      <c r="J13" s="108"/>
      <c r="K13" s="108"/>
      <c r="L13" s="44"/>
      <c r="M13" s="108"/>
      <c r="N13" s="108"/>
      <c r="O13" s="108"/>
      <c r="P13" s="108"/>
      <c r="Q13" s="44"/>
      <c r="R13" s="108"/>
      <c r="S13" s="108"/>
      <c r="T13" s="108"/>
      <c r="U13" s="108"/>
      <c r="V13" s="44"/>
      <c r="W13" s="108"/>
      <c r="X13" s="108"/>
      <c r="Y13" s="108"/>
      <c r="Z13" s="108"/>
      <c r="AA13" s="108"/>
      <c r="AB13" s="108"/>
      <c r="AC13" s="108"/>
    </row>
    <row r="14" spans="2:29" x14ac:dyDescent="0.25">
      <c r="B14" s="67"/>
      <c r="C14" s="68"/>
      <c r="D14" s="44"/>
      <c r="E14" s="44"/>
      <c r="F14" s="44"/>
      <c r="H14" s="108"/>
      <c r="I14" s="108"/>
      <c r="J14" s="108"/>
      <c r="K14" s="108"/>
      <c r="L14" s="44"/>
      <c r="M14" s="108"/>
      <c r="N14" s="108"/>
      <c r="O14" s="108"/>
      <c r="P14" s="108"/>
      <c r="Q14" s="44"/>
      <c r="R14" s="108"/>
      <c r="S14" s="108"/>
      <c r="T14" s="108"/>
      <c r="U14" s="108"/>
      <c r="V14" s="44"/>
      <c r="W14" s="108"/>
      <c r="X14" s="108"/>
      <c r="Y14" s="108"/>
      <c r="Z14" s="108"/>
      <c r="AA14" s="108"/>
      <c r="AB14" s="108"/>
      <c r="AC14" s="108"/>
    </row>
    <row r="15" spans="2:29" x14ac:dyDescent="0.25">
      <c r="C15" s="44"/>
      <c r="D15" s="44"/>
      <c r="E15" s="44"/>
      <c r="F15" s="44"/>
      <c r="H15" s="108"/>
      <c r="I15" s="108"/>
      <c r="J15" s="108"/>
      <c r="K15" s="108"/>
      <c r="L15" s="44"/>
      <c r="M15" s="108"/>
      <c r="N15" s="108"/>
      <c r="O15" s="108"/>
      <c r="P15" s="108"/>
      <c r="Q15" s="44"/>
      <c r="R15" s="108"/>
      <c r="S15" s="108"/>
      <c r="T15" s="108"/>
      <c r="U15" s="108"/>
      <c r="V15" s="44"/>
      <c r="W15" s="108"/>
      <c r="X15" s="108"/>
      <c r="Y15" s="108"/>
      <c r="Z15" s="108"/>
      <c r="AA15" s="108"/>
      <c r="AB15" s="108"/>
      <c r="AC15" s="108"/>
    </row>
    <row r="16" spans="2:29" x14ac:dyDescent="0.25">
      <c r="C16" s="44"/>
      <c r="D16" s="44"/>
      <c r="E16" s="44"/>
      <c r="F16" s="44"/>
      <c r="H16" s="108"/>
      <c r="I16" s="108"/>
      <c r="J16" s="108"/>
      <c r="K16" s="108"/>
      <c r="L16" s="44"/>
      <c r="M16" s="108"/>
      <c r="N16" s="108"/>
      <c r="O16" s="108"/>
      <c r="P16" s="108"/>
      <c r="Q16" s="44"/>
      <c r="R16" s="108"/>
      <c r="S16" s="108"/>
      <c r="T16" s="108"/>
      <c r="U16" s="108"/>
      <c r="V16" s="44"/>
      <c r="W16" s="108"/>
      <c r="X16" s="108"/>
      <c r="Y16" s="108"/>
      <c r="Z16" s="108"/>
      <c r="AA16" s="108"/>
      <c r="AB16" s="108"/>
      <c r="AC16" s="108"/>
    </row>
    <row r="17" spans="2:29" x14ac:dyDescent="0.25">
      <c r="C17" s="44"/>
      <c r="D17" s="44"/>
      <c r="E17" s="44"/>
      <c r="F17" s="44"/>
      <c r="H17" s="108"/>
      <c r="I17" s="108"/>
      <c r="J17" s="108"/>
      <c r="K17" s="108"/>
      <c r="L17" s="44"/>
      <c r="M17" s="108"/>
      <c r="N17" s="108"/>
      <c r="O17" s="108"/>
      <c r="P17" s="108"/>
      <c r="Q17" s="44"/>
      <c r="R17" s="108"/>
      <c r="S17" s="108"/>
      <c r="T17" s="108"/>
      <c r="U17" s="108"/>
      <c r="V17" s="44"/>
      <c r="W17" s="108"/>
      <c r="X17" s="108"/>
      <c r="Y17" s="108"/>
      <c r="Z17" s="108"/>
      <c r="AA17" s="108"/>
      <c r="AB17" s="108"/>
      <c r="AC17" s="108"/>
    </row>
    <row r="18" spans="2:29" x14ac:dyDescent="0.25">
      <c r="C18" s="44"/>
      <c r="D18" s="44"/>
      <c r="E18" s="44"/>
      <c r="F18" s="44"/>
      <c r="H18" s="108"/>
      <c r="I18" s="108"/>
      <c r="J18" s="108"/>
      <c r="K18" s="108"/>
      <c r="L18" s="44"/>
      <c r="M18" s="108"/>
      <c r="N18" s="108"/>
      <c r="O18" s="108"/>
      <c r="P18" s="108"/>
      <c r="Q18" s="44"/>
      <c r="R18" s="108"/>
      <c r="S18" s="108"/>
      <c r="T18" s="108"/>
      <c r="U18" s="108"/>
      <c r="V18" s="44"/>
      <c r="W18" s="108"/>
      <c r="X18" s="108"/>
      <c r="Y18" s="108"/>
      <c r="Z18" s="108"/>
      <c r="AA18" s="108"/>
      <c r="AB18" s="108"/>
      <c r="AC18" s="108"/>
    </row>
    <row r="19" spans="2:29" x14ac:dyDescent="0.25">
      <c r="C19" s="44"/>
      <c r="D19" s="44"/>
      <c r="E19" s="44"/>
      <c r="F19" s="44"/>
      <c r="H19" s="108"/>
      <c r="I19" s="108"/>
      <c r="J19" s="108"/>
      <c r="K19" s="108"/>
      <c r="L19" s="44"/>
      <c r="M19" s="108"/>
      <c r="N19" s="108"/>
      <c r="O19" s="108"/>
      <c r="P19" s="108"/>
      <c r="Q19" s="44"/>
      <c r="R19" s="108"/>
      <c r="S19" s="108"/>
      <c r="T19" s="108"/>
      <c r="U19" s="108"/>
      <c r="V19" s="44"/>
      <c r="W19" s="108"/>
      <c r="X19" s="108"/>
      <c r="Y19" s="108"/>
      <c r="Z19" s="108"/>
      <c r="AA19" s="108"/>
      <c r="AB19" s="108"/>
      <c r="AC19" s="108"/>
    </row>
    <row r="20" spans="2:29" x14ac:dyDescent="0.25">
      <c r="C20" s="44"/>
      <c r="D20" s="44"/>
      <c r="E20" s="44"/>
      <c r="F20" s="44"/>
      <c r="H20" s="108"/>
      <c r="I20" s="108"/>
      <c r="J20" s="108"/>
      <c r="K20" s="108"/>
      <c r="L20" s="44"/>
      <c r="M20" s="108"/>
      <c r="N20" s="108"/>
      <c r="O20" s="108"/>
      <c r="P20" s="108"/>
      <c r="Q20" s="44"/>
      <c r="R20" s="108"/>
      <c r="S20" s="108"/>
      <c r="T20" s="108"/>
      <c r="U20" s="108"/>
      <c r="V20" s="44"/>
      <c r="W20" s="108"/>
      <c r="X20" s="108"/>
      <c r="Y20" s="108"/>
      <c r="Z20" s="108"/>
      <c r="AA20" s="108"/>
      <c r="AB20" s="108"/>
      <c r="AC20" s="108"/>
    </row>
    <row r="21" spans="2:29" x14ac:dyDescent="0.25">
      <c r="C21" s="44"/>
      <c r="D21" s="44"/>
      <c r="E21" s="44"/>
      <c r="F21" s="44"/>
      <c r="H21" s="108"/>
      <c r="I21" s="108"/>
      <c r="J21" s="108"/>
      <c r="K21" s="108"/>
      <c r="L21" s="44"/>
      <c r="M21" s="108"/>
      <c r="N21" s="108"/>
      <c r="O21" s="108"/>
      <c r="P21" s="108"/>
      <c r="Q21" s="44"/>
      <c r="R21" s="108"/>
      <c r="S21" s="108"/>
      <c r="T21" s="108"/>
      <c r="U21" s="108"/>
      <c r="V21" s="44"/>
      <c r="W21" s="108"/>
      <c r="X21" s="108"/>
      <c r="Y21" s="108"/>
      <c r="Z21" s="108"/>
      <c r="AA21" s="108"/>
      <c r="AB21" s="108"/>
      <c r="AC21" s="108"/>
    </row>
    <row r="22" spans="2:29" x14ac:dyDescent="0.25">
      <c r="C22" s="44"/>
      <c r="D22" s="44"/>
      <c r="E22" s="44"/>
      <c r="F22" s="44"/>
      <c r="H22" s="108"/>
      <c r="I22" s="108"/>
      <c r="J22" s="108"/>
      <c r="K22" s="108"/>
      <c r="L22" s="44"/>
      <c r="M22" s="108"/>
      <c r="N22" s="108"/>
      <c r="O22" s="108"/>
      <c r="P22" s="108"/>
      <c r="Q22" s="44"/>
      <c r="R22" s="108"/>
      <c r="S22" s="108"/>
      <c r="T22" s="108"/>
      <c r="U22" s="108"/>
      <c r="V22" s="44"/>
      <c r="W22" s="108"/>
      <c r="X22" s="108"/>
      <c r="Y22" s="108"/>
      <c r="Z22" s="108"/>
      <c r="AA22" s="108"/>
      <c r="AB22" s="108"/>
      <c r="AC22" s="108"/>
    </row>
    <row r="23" spans="2:29" x14ac:dyDescent="0.25">
      <c r="C23" s="44"/>
      <c r="D23" s="44"/>
      <c r="E23" s="44"/>
      <c r="F23" s="44"/>
      <c r="H23" s="108"/>
      <c r="I23" s="108"/>
      <c r="J23" s="108"/>
      <c r="K23" s="108"/>
      <c r="L23" s="44"/>
      <c r="M23" s="108"/>
      <c r="N23" s="108"/>
      <c r="O23" s="108"/>
      <c r="P23" s="108"/>
      <c r="Q23" s="44"/>
      <c r="R23" s="108"/>
      <c r="S23" s="108"/>
      <c r="T23" s="108"/>
      <c r="U23" s="108"/>
      <c r="V23" s="44"/>
      <c r="W23" s="108"/>
      <c r="X23" s="108"/>
      <c r="Y23" s="108"/>
      <c r="Z23" s="108"/>
      <c r="AA23" s="108"/>
      <c r="AB23" s="108"/>
      <c r="AC23" s="108"/>
    </row>
    <row r="24" spans="2:29" x14ac:dyDescent="0.25">
      <c r="C24" s="44"/>
      <c r="D24" s="44"/>
      <c r="E24" s="44"/>
      <c r="F24" s="44"/>
      <c r="H24" s="108"/>
      <c r="I24" s="108"/>
      <c r="J24" s="108"/>
      <c r="K24" s="108"/>
      <c r="L24" s="44"/>
      <c r="M24" s="108"/>
      <c r="N24" s="108"/>
      <c r="O24" s="108"/>
      <c r="P24" s="108"/>
      <c r="Q24" s="44"/>
      <c r="R24" s="108"/>
      <c r="S24" s="108"/>
      <c r="T24" s="108"/>
      <c r="U24" s="108"/>
      <c r="V24" s="44"/>
      <c r="W24" s="108"/>
      <c r="X24" s="108"/>
      <c r="Y24" s="108"/>
      <c r="Z24" s="108"/>
      <c r="AA24" s="108"/>
      <c r="AB24" s="108"/>
      <c r="AC24" s="108"/>
    </row>
    <row r="25" spans="2:29" x14ac:dyDescent="0.25">
      <c r="C25" s="44"/>
      <c r="D25" s="44"/>
      <c r="E25" s="44"/>
      <c r="F25" s="44"/>
      <c r="H25" s="108"/>
      <c r="I25" s="108"/>
      <c r="J25" s="108"/>
      <c r="K25" s="108"/>
      <c r="L25" s="44"/>
      <c r="M25" s="108"/>
      <c r="N25" s="108"/>
      <c r="O25" s="108"/>
      <c r="P25" s="108"/>
      <c r="Q25" s="44"/>
      <c r="R25" s="108"/>
      <c r="S25" s="108"/>
      <c r="T25" s="108"/>
      <c r="U25" s="108"/>
      <c r="V25" s="44"/>
      <c r="W25" s="108"/>
      <c r="X25" s="108"/>
      <c r="Y25" s="108"/>
      <c r="Z25" s="108"/>
      <c r="AA25" s="108"/>
      <c r="AB25" s="108"/>
      <c r="AC25" s="108"/>
    </row>
    <row r="26" spans="2:29" ht="15.75" customHeight="1" thickBot="1" x14ac:dyDescent="0.3">
      <c r="B26" s="69"/>
      <c r="C26" s="70"/>
      <c r="D26" s="55"/>
      <c r="E26" s="55"/>
      <c r="F26" s="55"/>
      <c r="H26" s="111"/>
      <c r="I26" s="111"/>
      <c r="J26" s="111"/>
      <c r="K26" s="111"/>
      <c r="M26" s="111"/>
      <c r="N26" s="111"/>
      <c r="O26" s="111"/>
      <c r="P26" s="111"/>
      <c r="R26" s="111"/>
      <c r="S26" s="111"/>
      <c r="T26" s="111"/>
      <c r="U26" s="111"/>
      <c r="W26" s="111"/>
      <c r="X26" s="111"/>
      <c r="Y26" s="111"/>
      <c r="Z26" s="111"/>
      <c r="AA26" s="111"/>
      <c r="AB26" s="111"/>
      <c r="AC26" s="111"/>
    </row>
    <row r="27" spans="2:29" ht="15.75" customHeight="1" thickBot="1" x14ac:dyDescent="0.3">
      <c r="B27" s="62" t="s">
        <v>22</v>
      </c>
      <c r="C27" s="63">
        <f>SUM(C7:C26)</f>
        <v>13870</v>
      </c>
      <c r="D27" s="63">
        <f>SUM(D7:D26)</f>
        <v>310</v>
      </c>
      <c r="E27" s="63">
        <f>SUM(E7:E26)</f>
        <v>606</v>
      </c>
      <c r="F27" s="63">
        <f>SUM(F7:F26)</f>
        <v>1432</v>
      </c>
      <c r="H27" s="63">
        <f>SUM(H7:H26)</f>
        <v>3663.1748910000001</v>
      </c>
      <c r="I27" s="63">
        <f>SUM(I7:I26)</f>
        <v>174.19281600000002</v>
      </c>
      <c r="J27" s="63">
        <f>SUM(J7:J26)</f>
        <v>254.56562000000002</v>
      </c>
      <c r="K27" s="63">
        <f>SUM(K7:K26)</f>
        <v>441.83226999999999</v>
      </c>
      <c r="M27" s="63">
        <f>SUM(M7:M26)</f>
        <v>2601.6758605</v>
      </c>
      <c r="N27" s="63">
        <f>SUM(N7:N26)</f>
        <v>121.4701685</v>
      </c>
      <c r="O27" s="63">
        <f>SUM(O7:O26)</f>
        <v>176.601573</v>
      </c>
      <c r="P27" s="63">
        <f>SUM(P7:P26)</f>
        <v>300.47226549999999</v>
      </c>
      <c r="R27" s="63">
        <f>SUM(R7:R26)</f>
        <v>6264.8507515000001</v>
      </c>
      <c r="S27" s="63">
        <f>SUM(S7:S26)</f>
        <v>295.66298449999999</v>
      </c>
      <c r="T27" s="63">
        <f>SUM(T7:T26)</f>
        <v>431.16719299999994</v>
      </c>
      <c r="U27" s="63">
        <f>SUM(U7:U26)</f>
        <v>742.30453550000004</v>
      </c>
      <c r="W27" s="63">
        <f t="shared" ref="W27:AC27" si="0">SUM(W7:W26)</f>
        <v>280.87818749999997</v>
      </c>
      <c r="X27" s="63">
        <f t="shared" si="0"/>
        <v>86.759238000000011</v>
      </c>
      <c r="Y27" s="63">
        <f t="shared" si="0"/>
        <v>86.841448499999998</v>
      </c>
      <c r="Z27" s="63">
        <f t="shared" si="0"/>
        <v>109.901088</v>
      </c>
      <c r="AA27" s="63">
        <f t="shared" si="0"/>
        <v>148.41248450000001</v>
      </c>
      <c r="AB27" s="63">
        <f t="shared" si="0"/>
        <v>19.302595</v>
      </c>
      <c r="AC27" s="63">
        <f t="shared" si="0"/>
        <v>10.209493999999999</v>
      </c>
    </row>
  </sheetData>
  <mergeCells count="12">
    <mergeCell ref="M5:P5"/>
    <mergeCell ref="H5:K5"/>
    <mergeCell ref="C5:F5"/>
    <mergeCell ref="R5:U5"/>
    <mergeCell ref="Z5:Z6"/>
    <mergeCell ref="AB5:AB6"/>
    <mergeCell ref="AC5:AC6"/>
    <mergeCell ref="W4:AC4"/>
    <mergeCell ref="W3:AC3"/>
    <mergeCell ref="W5:W6"/>
    <mergeCell ref="X5:X6"/>
    <mergeCell ref="AA5:AA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zoomScale="110" zoomScaleNormal="110" workbookViewId="0">
      <selection activeCell="AC9" sqref="AC9"/>
    </sheetView>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148</v>
      </c>
    </row>
    <row r="3" spans="2:27" ht="15.75" customHeight="1" thickBot="1" x14ac:dyDescent="0.3">
      <c r="B3" s="34"/>
      <c r="C3" s="34"/>
      <c r="D3" s="34"/>
      <c r="E3" s="34"/>
      <c r="F3" s="34"/>
      <c r="G3" s="34"/>
      <c r="M3" s="34"/>
      <c r="N3" s="34"/>
      <c r="O3" s="34"/>
      <c r="Q3" s="34"/>
      <c r="R3" s="34"/>
      <c r="S3" s="34"/>
    </row>
    <row r="4" spans="2:27" ht="32.25" customHeight="1" x14ac:dyDescent="0.25">
      <c r="C4" s="186" t="s">
        <v>45</v>
      </c>
      <c r="D4" s="140"/>
      <c r="E4" s="140"/>
      <c r="F4" s="140"/>
      <c r="G4" s="140"/>
      <c r="M4" s="153" t="s">
        <v>160</v>
      </c>
      <c r="N4" s="151"/>
      <c r="O4" s="151"/>
      <c r="Q4" s="185" t="s">
        <v>161</v>
      </c>
      <c r="R4" s="151"/>
      <c r="S4" s="151"/>
      <c r="U4" s="183" t="s">
        <v>186</v>
      </c>
      <c r="V4" s="151"/>
      <c r="W4" s="151"/>
    </row>
    <row r="5" spans="2:27" ht="68.25" customHeight="1" thickBot="1" x14ac:dyDescent="0.3">
      <c r="B5" s="56"/>
      <c r="C5" s="145" t="s">
        <v>47</v>
      </c>
      <c r="D5" s="5"/>
      <c r="E5" s="145" t="s">
        <v>162</v>
      </c>
      <c r="F5" s="5"/>
      <c r="G5" s="156" t="s">
        <v>163</v>
      </c>
      <c r="H5" s="107"/>
      <c r="I5" s="161" t="s">
        <v>164</v>
      </c>
      <c r="J5" s="143"/>
      <c r="K5" s="143"/>
      <c r="L5" s="107"/>
      <c r="M5" s="154" t="s">
        <v>51</v>
      </c>
      <c r="N5" s="143"/>
      <c r="O5" s="143"/>
      <c r="Q5" s="159" t="s">
        <v>165</v>
      </c>
      <c r="R5" s="143"/>
      <c r="S5" s="143"/>
      <c r="U5" s="184" t="s">
        <v>187</v>
      </c>
      <c r="V5" s="143"/>
      <c r="W5" s="143"/>
      <c r="Y5" s="159" t="s">
        <v>194</v>
      </c>
      <c r="Z5" s="143"/>
      <c r="AA5" s="143"/>
    </row>
    <row r="6" spans="2:27" ht="15.75" customHeight="1" thickBot="1" x14ac:dyDescent="0.3">
      <c r="B6" s="53" t="s">
        <v>14</v>
      </c>
      <c r="C6" s="143"/>
      <c r="D6" s="47"/>
      <c r="E6" s="143"/>
      <c r="F6" s="47"/>
      <c r="G6" s="157"/>
      <c r="H6" s="106"/>
      <c r="I6" s="47" t="s">
        <v>63</v>
      </c>
      <c r="J6" s="47" t="s">
        <v>64</v>
      </c>
      <c r="K6" s="47" t="s">
        <v>65</v>
      </c>
      <c r="L6" s="106"/>
      <c r="M6" s="47" t="s">
        <v>63</v>
      </c>
      <c r="N6" s="47" t="s">
        <v>64</v>
      </c>
      <c r="O6" s="47" t="s">
        <v>65</v>
      </c>
      <c r="Q6" s="47" t="s">
        <v>63</v>
      </c>
      <c r="R6" s="47" t="s">
        <v>64</v>
      </c>
      <c r="S6" s="47" t="s">
        <v>65</v>
      </c>
      <c r="U6" s="47" t="s">
        <v>63</v>
      </c>
      <c r="V6" s="47" t="s">
        <v>64</v>
      </c>
      <c r="W6" s="47" t="s">
        <v>65</v>
      </c>
      <c r="Y6" s="47" t="s">
        <v>63</v>
      </c>
      <c r="Z6" s="47" t="s">
        <v>64</v>
      </c>
      <c r="AA6" s="47" t="s">
        <v>65</v>
      </c>
    </row>
    <row r="7" spans="2:27" x14ac:dyDescent="0.25">
      <c r="B7" s="67" t="s">
        <v>18</v>
      </c>
      <c r="C7" s="68">
        <v>6784</v>
      </c>
      <c r="E7" s="108">
        <v>1492.6265375</v>
      </c>
      <c r="F7" s="44"/>
      <c r="G7" s="108">
        <v>762.27331118696827</v>
      </c>
      <c r="H7" s="44"/>
      <c r="I7" s="109">
        <v>61.989724000000002</v>
      </c>
      <c r="J7" s="109">
        <v>94.629496500000002</v>
      </c>
      <c r="K7" s="109">
        <v>177.76097100000001</v>
      </c>
      <c r="L7" s="44"/>
      <c r="M7" s="108">
        <v>708.3763540054772</v>
      </c>
      <c r="N7" s="108">
        <v>687.82002702523209</v>
      </c>
      <c r="O7" s="108">
        <v>641.1778160308578</v>
      </c>
      <c r="P7" s="109"/>
      <c r="Q7" s="108">
        <f t="shared" ref="Q7:Q10" si="0">IF(I7+M7&gt;0, I7+M7, "NaN")</f>
        <v>770.36607800547722</v>
      </c>
      <c r="R7" s="108">
        <f t="shared" ref="R7:R10" si="1">IF(J7+N7&gt;0, J7+N7, "NaN")</f>
        <v>782.44952352523205</v>
      </c>
      <c r="S7" s="108">
        <f t="shared" ref="S7:S10" si="2">IF(K7+O7&gt;0, K7+O7, "NaN")</f>
        <v>818.93878703085784</v>
      </c>
      <c r="U7" s="109">
        <v>9.2984954426512108</v>
      </c>
      <c r="V7" s="109">
        <v>20.553815406430122</v>
      </c>
      <c r="W7" s="109">
        <v>58.960670871071429</v>
      </c>
      <c r="Y7" s="108">
        <f>'Table3-4'!AQ7+'Content Loss'!Q7</f>
        <v>1810.2629680054772</v>
      </c>
      <c r="Z7" s="108">
        <f>'Table3-4'!AR7+'Content Loss'!R7</f>
        <v>1841.8754865252322</v>
      </c>
      <c r="AA7" s="108">
        <f>'Table3-4'!AS7+'Content Loss'!S7</f>
        <v>1947.9889430308579</v>
      </c>
    </row>
    <row r="8" spans="2:27" x14ac:dyDescent="0.25">
      <c r="B8" s="67" t="s">
        <v>19</v>
      </c>
      <c r="C8" s="68">
        <v>1144</v>
      </c>
      <c r="E8" s="108">
        <v>175.9777915</v>
      </c>
      <c r="F8" s="44"/>
      <c r="G8" s="108">
        <v>46.6780296619336</v>
      </c>
      <c r="H8" s="44"/>
      <c r="I8" s="109">
        <v>2.8718500000000001E-2</v>
      </c>
      <c r="J8" s="109">
        <v>3.6801500000000001E-2</v>
      </c>
      <c r="K8" s="109">
        <v>2.3673199999999999</v>
      </c>
      <c r="L8" s="44"/>
      <c r="M8" s="108">
        <v>46.632301953593164</v>
      </c>
      <c r="N8" s="108">
        <v>46.562503947259543</v>
      </c>
      <c r="O8" s="108">
        <v>44.483808676792741</v>
      </c>
      <c r="P8" s="109"/>
      <c r="Q8" s="108">
        <f t="shared" si="0"/>
        <v>46.66102045359316</v>
      </c>
      <c r="R8" s="108">
        <f t="shared" si="1"/>
        <v>46.599305447259546</v>
      </c>
      <c r="S8" s="108">
        <f t="shared" si="2"/>
        <v>46.85112867679274</v>
      </c>
      <c r="U8" s="109">
        <v>5.2702476838827478E-3</v>
      </c>
      <c r="V8" s="109">
        <v>6.3650271652341186E-3</v>
      </c>
      <c r="W8" s="109">
        <v>0.3055436407529934</v>
      </c>
      <c r="Y8" s="108">
        <f>'Table3-4'!AQ8+'Content Loss'!Q8</f>
        <v>118.08552345359317</v>
      </c>
      <c r="Z8" s="108">
        <f>'Table3-4'!AR8+'Content Loss'!R8</f>
        <v>118.02599844725955</v>
      </c>
      <c r="AA8" s="108">
        <f>'Table3-4'!AS8+'Content Loss'!S8</f>
        <v>118.77402067679273</v>
      </c>
    </row>
    <row r="9" spans="2:27" x14ac:dyDescent="0.25">
      <c r="B9" s="67" t="s">
        <v>20</v>
      </c>
      <c r="C9" s="68">
        <v>1</v>
      </c>
      <c r="E9" s="108">
        <v>0.13480249999999999</v>
      </c>
      <c r="F9" s="44"/>
      <c r="G9" s="108">
        <v>7.0905579750090875E-2</v>
      </c>
      <c r="H9" s="44"/>
      <c r="I9" s="109">
        <v>0.134771</v>
      </c>
      <c r="J9" s="109">
        <v>0.13480249999999999</v>
      </c>
      <c r="K9" s="109">
        <v>0.13480249999999999</v>
      </c>
      <c r="L9" s="44"/>
      <c r="M9" s="108">
        <v>0</v>
      </c>
      <c r="N9" s="108">
        <v>0</v>
      </c>
      <c r="O9" s="108">
        <v>0</v>
      </c>
      <c r="P9" s="109"/>
      <c r="Q9" s="108">
        <f t="shared" si="0"/>
        <v>0.134771</v>
      </c>
      <c r="R9" s="108">
        <f t="shared" si="1"/>
        <v>0.13480249999999999</v>
      </c>
      <c r="S9" s="108">
        <f t="shared" si="2"/>
        <v>0.13480249999999999</v>
      </c>
      <c r="U9" s="109">
        <v>6.3865420249909113E-2</v>
      </c>
      <c r="V9" s="109">
        <v>6.3896920249909117E-2</v>
      </c>
      <c r="W9" s="109">
        <v>6.3896920249909117E-2</v>
      </c>
      <c r="Y9" s="108">
        <f>'Table3-4'!AQ9+'Content Loss'!Q9</f>
        <v>0.40431300000000003</v>
      </c>
      <c r="Z9" s="108">
        <f>'Table3-4'!AR9+'Content Loss'!R9</f>
        <v>0.40440749999999998</v>
      </c>
      <c r="AA9" s="108">
        <f>'Table3-4'!AS9+'Content Loss'!S9</f>
        <v>0.40440749999999998</v>
      </c>
    </row>
    <row r="10" spans="2:27" x14ac:dyDescent="0.25">
      <c r="B10" s="67" t="s">
        <v>21</v>
      </c>
      <c r="C10" s="68">
        <v>5941</v>
      </c>
      <c r="E10" s="108">
        <v>932.93672900000001</v>
      </c>
      <c r="F10" s="44"/>
      <c r="G10" s="108">
        <v>318.81001179497753</v>
      </c>
      <c r="H10" s="44"/>
      <c r="I10" s="109">
        <v>22.310805500000001</v>
      </c>
      <c r="J10" s="109">
        <v>33.100102</v>
      </c>
      <c r="K10" s="109">
        <v>62.005865499999999</v>
      </c>
      <c r="L10" s="44"/>
      <c r="M10" s="108">
        <v>300.11500831519561</v>
      </c>
      <c r="N10" s="108">
        <v>294.65489232482031</v>
      </c>
      <c r="O10" s="108">
        <v>282.45438139978819</v>
      </c>
      <c r="P10" s="109"/>
      <c r="Q10" s="108">
        <f t="shared" si="0"/>
        <v>322.42581381519562</v>
      </c>
      <c r="R10" s="108">
        <f t="shared" si="1"/>
        <v>327.7549943248203</v>
      </c>
      <c r="S10" s="108">
        <f t="shared" si="2"/>
        <v>344.46024689978822</v>
      </c>
      <c r="U10" s="109">
        <v>4.0469116801876304</v>
      </c>
      <c r="V10" s="109">
        <v>9.3038409048296469</v>
      </c>
      <c r="W10" s="109">
        <v>26.34044285000714</v>
      </c>
      <c r="Y10" s="108">
        <f>'Table3-4'!AQ10+'Content Loss'!Q10</f>
        <v>729.37486181519557</v>
      </c>
      <c r="Z10" s="108">
        <f>'Table3-4'!AR10+'Content Loss'!R10</f>
        <v>743.17273932482033</v>
      </c>
      <c r="AA10" s="108">
        <f>'Table3-4'!AS10+'Content Loss'!S10</f>
        <v>785.58411089978824</v>
      </c>
    </row>
    <row r="11" spans="2:27" x14ac:dyDescent="0.25">
      <c r="B11" s="67"/>
      <c r="C11" s="68"/>
      <c r="E11" s="108"/>
      <c r="F11" s="44"/>
      <c r="G11" s="108"/>
      <c r="H11" s="44"/>
      <c r="I11" s="109"/>
      <c r="J11" s="109"/>
      <c r="K11" s="109"/>
      <c r="L11" s="44"/>
      <c r="M11" s="108"/>
      <c r="N11" s="108"/>
      <c r="O11" s="108"/>
      <c r="P11" s="109"/>
      <c r="Q11" s="108"/>
      <c r="R11" s="108"/>
      <c r="S11" s="108"/>
      <c r="U11" s="109"/>
      <c r="V11" s="109"/>
      <c r="W11" s="109"/>
      <c r="Y11" s="108"/>
      <c r="Z11" s="108"/>
      <c r="AA11" s="108"/>
    </row>
    <row r="12" spans="2:27" x14ac:dyDescent="0.25">
      <c r="B12" s="67"/>
      <c r="C12" s="68"/>
      <c r="E12" s="108"/>
      <c r="F12" s="44"/>
      <c r="G12" s="108"/>
      <c r="H12" s="44"/>
      <c r="I12" s="109"/>
      <c r="J12" s="109"/>
      <c r="K12" s="109"/>
      <c r="L12" s="44"/>
      <c r="M12" s="108"/>
      <c r="N12" s="108"/>
      <c r="O12" s="108"/>
      <c r="P12" s="109"/>
      <c r="Q12" s="108"/>
      <c r="R12" s="108"/>
      <c r="S12" s="108"/>
      <c r="U12" s="109"/>
      <c r="V12" s="109"/>
      <c r="W12" s="109"/>
      <c r="Y12" s="108"/>
      <c r="Z12" s="108"/>
      <c r="AA12" s="108"/>
    </row>
    <row r="13" spans="2:27" x14ac:dyDescent="0.25">
      <c r="B13" s="67"/>
      <c r="C13" s="68"/>
      <c r="E13" s="108"/>
      <c r="F13" s="44"/>
      <c r="G13" s="108"/>
      <c r="H13" s="44"/>
      <c r="I13" s="109"/>
      <c r="J13" s="109"/>
      <c r="K13" s="109"/>
      <c r="L13" s="44"/>
      <c r="M13" s="108"/>
      <c r="N13" s="108"/>
      <c r="O13" s="108"/>
      <c r="P13" s="109"/>
      <c r="Q13" s="108"/>
      <c r="R13" s="108"/>
      <c r="S13" s="108"/>
      <c r="U13" s="109"/>
      <c r="V13" s="109"/>
      <c r="W13" s="109"/>
      <c r="Y13" s="108"/>
      <c r="Z13" s="108"/>
      <c r="AA13" s="108"/>
    </row>
    <row r="14" spans="2:27" x14ac:dyDescent="0.25">
      <c r="B14" s="67"/>
      <c r="C14" s="68"/>
      <c r="E14" s="108"/>
      <c r="F14" s="44"/>
      <c r="G14" s="108"/>
      <c r="H14" s="44"/>
      <c r="I14" s="109"/>
      <c r="J14" s="109"/>
      <c r="K14" s="109"/>
      <c r="L14" s="44"/>
      <c r="M14" s="108"/>
      <c r="N14" s="108"/>
      <c r="O14" s="108"/>
      <c r="P14" s="109"/>
      <c r="Q14" s="108"/>
      <c r="R14" s="108"/>
      <c r="S14" s="108"/>
      <c r="U14" s="109"/>
      <c r="V14" s="109"/>
      <c r="W14" s="109"/>
      <c r="Y14" s="108"/>
      <c r="Z14" s="108"/>
      <c r="AA14" s="108"/>
    </row>
    <row r="15" spans="2:27" x14ac:dyDescent="0.25">
      <c r="C15" s="44"/>
      <c r="E15" s="108"/>
      <c r="F15" s="44"/>
      <c r="G15" s="108"/>
      <c r="H15" s="44"/>
      <c r="I15" s="109"/>
      <c r="J15" s="109"/>
      <c r="K15" s="109"/>
      <c r="L15" s="44"/>
      <c r="M15" s="108"/>
      <c r="N15" s="108"/>
      <c r="O15" s="108"/>
      <c r="P15" s="109"/>
      <c r="Q15" s="108"/>
      <c r="R15" s="108"/>
      <c r="S15" s="108"/>
      <c r="U15" s="109"/>
      <c r="V15" s="109"/>
      <c r="W15" s="109"/>
      <c r="Y15" s="108"/>
      <c r="Z15" s="108"/>
      <c r="AA15" s="108"/>
    </row>
    <row r="16" spans="2:27" x14ac:dyDescent="0.25">
      <c r="C16" s="44"/>
      <c r="E16" s="108"/>
      <c r="F16" s="44"/>
      <c r="G16" s="108"/>
      <c r="H16" s="44"/>
      <c r="I16" s="109"/>
      <c r="J16" s="109"/>
      <c r="K16" s="109"/>
      <c r="L16" s="44"/>
      <c r="M16" s="108"/>
      <c r="N16" s="108"/>
      <c r="O16" s="108"/>
      <c r="P16" s="109"/>
      <c r="Q16" s="108"/>
      <c r="R16" s="108"/>
      <c r="S16" s="108"/>
      <c r="U16" s="109"/>
      <c r="V16" s="109"/>
      <c r="W16" s="109"/>
      <c r="Y16" s="108"/>
      <c r="Z16" s="108"/>
      <c r="AA16" s="108"/>
    </row>
    <row r="17" spans="2:27" x14ac:dyDescent="0.25">
      <c r="C17" s="44"/>
      <c r="E17" s="108"/>
      <c r="F17" s="44"/>
      <c r="G17" s="108"/>
      <c r="H17" s="44"/>
      <c r="I17" s="109"/>
      <c r="J17" s="109"/>
      <c r="K17" s="109"/>
      <c r="L17" s="44"/>
      <c r="M17" s="108"/>
      <c r="N17" s="108"/>
      <c r="O17" s="108"/>
      <c r="P17" s="109"/>
      <c r="Q17" s="108"/>
      <c r="R17" s="108"/>
      <c r="S17" s="108"/>
      <c r="U17" s="109"/>
      <c r="V17" s="109"/>
      <c r="W17" s="109"/>
      <c r="Y17" s="108"/>
      <c r="Z17" s="108"/>
      <c r="AA17" s="108"/>
    </row>
    <row r="18" spans="2:27" x14ac:dyDescent="0.25">
      <c r="C18" s="44"/>
      <c r="E18" s="108"/>
      <c r="F18" s="44"/>
      <c r="G18" s="108"/>
      <c r="H18" s="44"/>
      <c r="I18" s="109"/>
      <c r="J18" s="109"/>
      <c r="K18" s="109"/>
      <c r="L18" s="44"/>
      <c r="M18" s="108"/>
      <c r="N18" s="108"/>
      <c r="O18" s="108"/>
      <c r="P18" s="109"/>
      <c r="Q18" s="108"/>
      <c r="R18" s="108"/>
      <c r="S18" s="108"/>
      <c r="U18" s="109"/>
      <c r="V18" s="109"/>
      <c r="W18" s="109"/>
      <c r="Y18" s="108"/>
      <c r="Z18" s="108"/>
      <c r="AA18" s="108"/>
    </row>
    <row r="19" spans="2:27" x14ac:dyDescent="0.25">
      <c r="C19" s="44"/>
      <c r="E19" s="108"/>
      <c r="F19" s="44"/>
      <c r="G19" s="108"/>
      <c r="H19" s="44"/>
      <c r="I19" s="109"/>
      <c r="J19" s="109"/>
      <c r="K19" s="109"/>
      <c r="L19" s="44"/>
      <c r="M19" s="108"/>
      <c r="N19" s="108"/>
      <c r="O19" s="108"/>
      <c r="P19" s="109"/>
      <c r="Q19" s="108"/>
      <c r="R19" s="108"/>
      <c r="S19" s="108"/>
      <c r="U19" s="109"/>
      <c r="V19" s="109"/>
      <c r="W19" s="109"/>
      <c r="Y19" s="108"/>
      <c r="Z19" s="108"/>
      <c r="AA19" s="108"/>
    </row>
    <row r="20" spans="2:27" x14ac:dyDescent="0.25">
      <c r="C20" s="44"/>
      <c r="E20" s="108"/>
      <c r="F20" s="44"/>
      <c r="G20" s="108"/>
      <c r="H20" s="44"/>
      <c r="I20" s="109"/>
      <c r="J20" s="109"/>
      <c r="K20" s="109"/>
      <c r="L20" s="44"/>
      <c r="M20" s="108"/>
      <c r="N20" s="108"/>
      <c r="O20" s="108"/>
      <c r="P20" s="109"/>
      <c r="Q20" s="108"/>
      <c r="R20" s="108"/>
      <c r="S20" s="108"/>
      <c r="U20" s="109"/>
      <c r="V20" s="109"/>
      <c r="W20" s="109"/>
      <c r="Y20" s="108"/>
      <c r="Z20" s="108"/>
      <c r="AA20" s="108"/>
    </row>
    <row r="21" spans="2:27" x14ac:dyDescent="0.25">
      <c r="C21" s="44"/>
      <c r="E21" s="108"/>
      <c r="F21" s="44"/>
      <c r="G21" s="108"/>
      <c r="H21" s="44"/>
      <c r="I21" s="109"/>
      <c r="J21" s="109"/>
      <c r="K21" s="109"/>
      <c r="L21" s="44"/>
      <c r="M21" s="108"/>
      <c r="N21" s="108"/>
      <c r="O21" s="108"/>
      <c r="P21" s="109"/>
      <c r="Q21" s="108"/>
      <c r="R21" s="108"/>
      <c r="S21" s="108"/>
      <c r="U21" s="109"/>
      <c r="V21" s="109"/>
      <c r="W21" s="109"/>
      <c r="Y21" s="108"/>
      <c r="Z21" s="108"/>
      <c r="AA21" s="108"/>
    </row>
    <row r="22" spans="2:27" x14ac:dyDescent="0.25">
      <c r="C22" s="44"/>
      <c r="E22" s="108"/>
      <c r="F22" s="44"/>
      <c r="G22" s="108"/>
      <c r="H22" s="44"/>
      <c r="I22" s="109"/>
      <c r="J22" s="109"/>
      <c r="K22" s="109"/>
      <c r="L22" s="44"/>
      <c r="M22" s="108"/>
      <c r="N22" s="108"/>
      <c r="O22" s="108"/>
      <c r="P22" s="109"/>
      <c r="Q22" s="108"/>
      <c r="R22" s="108"/>
      <c r="S22" s="108"/>
      <c r="U22" s="109"/>
      <c r="V22" s="109"/>
      <c r="W22" s="109"/>
      <c r="Y22" s="108"/>
      <c r="Z22" s="108"/>
      <c r="AA22" s="108"/>
    </row>
    <row r="23" spans="2:27" x14ac:dyDescent="0.25">
      <c r="C23" s="44"/>
      <c r="E23" s="108"/>
      <c r="F23" s="44"/>
      <c r="G23" s="108"/>
      <c r="H23" s="44"/>
      <c r="I23" s="109"/>
      <c r="J23" s="109"/>
      <c r="K23" s="109"/>
      <c r="L23" s="44"/>
      <c r="M23" s="108"/>
      <c r="N23" s="108"/>
      <c r="O23" s="108"/>
      <c r="P23" s="109"/>
      <c r="Q23" s="108"/>
      <c r="R23" s="108"/>
      <c r="S23" s="108"/>
      <c r="U23" s="109"/>
      <c r="V23" s="109"/>
      <c r="W23" s="109"/>
      <c r="Y23" s="108"/>
      <c r="Z23" s="108"/>
      <c r="AA23" s="108"/>
    </row>
    <row r="24" spans="2:27" x14ac:dyDescent="0.25">
      <c r="C24" s="44"/>
      <c r="E24" s="108"/>
      <c r="F24" s="44"/>
      <c r="G24" s="108"/>
      <c r="H24" s="44"/>
      <c r="I24" s="109"/>
      <c r="J24" s="109"/>
      <c r="K24" s="109"/>
      <c r="L24" s="44"/>
      <c r="M24" s="108"/>
      <c r="N24" s="108"/>
      <c r="O24" s="108"/>
      <c r="P24" s="109"/>
      <c r="Q24" s="108"/>
      <c r="R24" s="108"/>
      <c r="S24" s="108"/>
      <c r="U24" s="109"/>
      <c r="V24" s="109"/>
      <c r="W24" s="109"/>
      <c r="Y24" s="108"/>
      <c r="Z24" s="108"/>
      <c r="AA24" s="108"/>
    </row>
    <row r="25" spans="2:27" x14ac:dyDescent="0.25">
      <c r="C25" s="44"/>
      <c r="E25" s="108"/>
      <c r="F25" s="44"/>
      <c r="G25" s="108"/>
      <c r="H25" s="44"/>
      <c r="I25" s="109"/>
      <c r="J25" s="109"/>
      <c r="K25" s="109"/>
      <c r="L25" s="44"/>
      <c r="M25" s="108"/>
      <c r="N25" s="108"/>
      <c r="O25" s="108"/>
      <c r="P25" s="109"/>
      <c r="Q25" s="108"/>
      <c r="R25" s="108"/>
      <c r="S25" s="108"/>
      <c r="U25" s="109"/>
      <c r="V25" s="109"/>
      <c r="W25" s="109"/>
    </row>
    <row r="26" spans="2:27" ht="15.75" customHeight="1" thickBot="1" x14ac:dyDescent="0.3">
      <c r="B26" s="69"/>
      <c r="C26" s="70"/>
      <c r="E26" s="111"/>
      <c r="G26" s="111"/>
      <c r="H26" s="16"/>
      <c r="I26" s="110"/>
      <c r="J26" s="110"/>
      <c r="K26" s="109"/>
      <c r="L26" s="16"/>
      <c r="M26" s="112"/>
      <c r="N26" s="112"/>
      <c r="O26" s="112"/>
      <c r="P26" s="110"/>
      <c r="Q26" s="108"/>
      <c r="R26" s="108"/>
      <c r="S26" s="108"/>
      <c r="U26" s="110"/>
      <c r="V26" s="110"/>
      <c r="W26" s="109"/>
    </row>
    <row r="27" spans="2:27" ht="15.75" customHeight="1" thickBot="1" x14ac:dyDescent="0.3">
      <c r="B27" s="62" t="s">
        <v>22</v>
      </c>
      <c r="C27" s="63">
        <f>SUM(C7:C26)</f>
        <v>13870</v>
      </c>
      <c r="E27" s="63">
        <f>SUM(E7:E26)</f>
        <v>2601.6758605</v>
      </c>
      <c r="G27" s="63">
        <f>ROUNDUP(SUM(G7:G26),-1)</f>
        <v>1130</v>
      </c>
      <c r="H27" s="44"/>
      <c r="I27" s="63">
        <f>SUM(I7:I26)</f>
        <v>84.464019000000008</v>
      </c>
      <c r="J27" s="63">
        <f>SUM(J7:J26)</f>
        <v>127.90120250000001</v>
      </c>
      <c r="K27" s="63">
        <f>SUM(K7:K26)</f>
        <v>242.26895900000002</v>
      </c>
      <c r="L27" s="44"/>
      <c r="M27" s="63">
        <f>SUM(M7:M26)</f>
        <v>1055.123664274266</v>
      </c>
      <c r="N27" s="63">
        <f>SUM(N7:N26)</f>
        <v>1029.037423297312</v>
      </c>
      <c r="O27" s="63">
        <f>SUM(O7:O26)</f>
        <v>968.11600610743869</v>
      </c>
      <c r="P27" s="45"/>
      <c r="Q27" s="63">
        <f>SUM(Q7:Q26)</f>
        <v>1139.5876832742661</v>
      </c>
      <c r="R27" s="63">
        <f>SUM(R7:R26)</f>
        <v>1156.9386257973119</v>
      </c>
      <c r="S27" s="63">
        <f>SUM(S7:S26)</f>
        <v>1210.3849651074388</v>
      </c>
      <c r="U27" s="63">
        <f>ROUNDUP(SUM(U7:U26),-1)</f>
        <v>20</v>
      </c>
      <c r="V27" s="63">
        <f>ROUNDUP(SUM(V7:V26),-1)</f>
        <v>30</v>
      </c>
      <c r="W27" s="63">
        <f>ROUNDUP(SUM(W7:W26),-1)</f>
        <v>90</v>
      </c>
      <c r="Y27" s="63">
        <f>ROUNDUP(SUM(Y7:Y26),-1)</f>
        <v>2660</v>
      </c>
      <c r="Z27" s="63">
        <f>ROUNDUP(SUM(Z7:Z26),-1)</f>
        <v>2710</v>
      </c>
      <c r="AA27" s="63">
        <f>ROUNDUP(SUM(AA7:AA26),-1)</f>
        <v>2860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3"/>
  <sheetViews>
    <sheetView workbookViewId="0">
      <selection activeCell="B28" sqref="B28:I28"/>
    </sheetView>
  </sheetViews>
  <sheetFormatPr defaultRowHeight="15" x14ac:dyDescent="0.25"/>
  <cols>
    <col min="2" max="2" width="29.7109375" customWidth="1"/>
    <col min="4" max="8" width="10.5703125" customWidth="1"/>
  </cols>
  <sheetData>
    <row r="1" spans="2:9" x14ac:dyDescent="0.25">
      <c r="B1" s="73" t="s">
        <v>133</v>
      </c>
    </row>
    <row r="2" spans="2:9" ht="26.25" customHeight="1" x14ac:dyDescent="0.4">
      <c r="B2" s="82"/>
    </row>
    <row r="3" spans="2:9" ht="15.75" customHeight="1" thickBot="1" x14ac:dyDescent="0.3"/>
    <row r="4" spans="2:9" x14ac:dyDescent="0.25">
      <c r="B4" s="167" t="s">
        <v>166</v>
      </c>
      <c r="C4" s="168" t="s">
        <v>118</v>
      </c>
      <c r="D4" s="168" t="s">
        <v>134</v>
      </c>
      <c r="E4" s="168" t="s">
        <v>135</v>
      </c>
      <c r="F4" s="168" t="s">
        <v>136</v>
      </c>
      <c r="G4" s="168" t="s">
        <v>137</v>
      </c>
      <c r="H4" s="168" t="s">
        <v>138</v>
      </c>
      <c r="I4" s="168" t="s">
        <v>167</v>
      </c>
    </row>
    <row r="5" spans="2:9" x14ac:dyDescent="0.25">
      <c r="B5" s="151"/>
      <c r="C5" s="151"/>
      <c r="D5" s="151"/>
      <c r="E5" s="151"/>
      <c r="F5" s="151"/>
      <c r="G5" s="151"/>
      <c r="H5" s="151"/>
      <c r="I5" s="151"/>
    </row>
    <row r="6" spans="2:9" ht="15.75" customHeight="1" thickBot="1" x14ac:dyDescent="0.3">
      <c r="B6" s="157"/>
      <c r="C6" s="157"/>
      <c r="D6" s="157"/>
      <c r="E6" s="157"/>
      <c r="F6" s="157"/>
      <c r="G6" s="157"/>
      <c r="H6" s="157"/>
      <c r="I6" s="157"/>
    </row>
    <row r="7" spans="2:9" x14ac:dyDescent="0.25">
      <c r="B7" t="s">
        <v>168</v>
      </c>
      <c r="C7" s="44">
        <v>9430.9559000000008</v>
      </c>
      <c r="D7" s="44">
        <v>402.11110000000002</v>
      </c>
      <c r="E7" s="44">
        <v>1600.7134000000001</v>
      </c>
      <c r="F7" s="44">
        <v>2035.0363</v>
      </c>
      <c r="G7" s="44">
        <v>2492.1563999999998</v>
      </c>
      <c r="H7" s="44">
        <v>2900.9387000000002</v>
      </c>
      <c r="I7" s="44">
        <v>9028.8448000000008</v>
      </c>
    </row>
    <row r="8" spans="2:9" x14ac:dyDescent="0.25">
      <c r="B8" t="s">
        <v>156</v>
      </c>
      <c r="C8" s="44">
        <v>447.90379999999999</v>
      </c>
      <c r="D8" s="44">
        <v>5.0906000000000002</v>
      </c>
      <c r="E8" s="44">
        <v>17.473600000000001</v>
      </c>
      <c r="F8" s="44">
        <v>53.759599999999999</v>
      </c>
      <c r="G8" s="44">
        <v>119.82259999999999</v>
      </c>
      <c r="H8" s="44">
        <v>251.75739999999999</v>
      </c>
      <c r="I8" s="44">
        <v>442.81319999999988</v>
      </c>
    </row>
    <row r="9" spans="2:9" x14ac:dyDescent="0.25">
      <c r="B9" t="s">
        <v>169</v>
      </c>
      <c r="C9" s="44">
        <v>3847.1190999999999</v>
      </c>
      <c r="D9" s="44">
        <v>324.28769999999997</v>
      </c>
      <c r="E9" s="44">
        <v>655.4203</v>
      </c>
      <c r="F9" s="44">
        <v>873.04359999999997</v>
      </c>
      <c r="G9" s="44">
        <v>1100.3387</v>
      </c>
      <c r="H9" s="44">
        <v>894.02880000000005</v>
      </c>
      <c r="I9" s="44">
        <v>3522.8314</v>
      </c>
    </row>
    <row r="10" spans="2:9" x14ac:dyDescent="0.25">
      <c r="B10" t="s">
        <v>170</v>
      </c>
      <c r="C10" s="44">
        <v>76.984499999999997</v>
      </c>
      <c r="D10" s="44">
        <v>3.3643000000000001</v>
      </c>
      <c r="E10" s="44">
        <v>6.5731000000000002</v>
      </c>
      <c r="F10" s="44">
        <v>8.0203000000000007</v>
      </c>
      <c r="G10" s="44">
        <v>11.685</v>
      </c>
      <c r="H10" s="44">
        <v>47.341799999999999</v>
      </c>
      <c r="I10" s="44">
        <v>73.620199999999997</v>
      </c>
    </row>
    <row r="11" spans="2:9" x14ac:dyDescent="0.25">
      <c r="B11" t="s">
        <v>171</v>
      </c>
      <c r="C11" s="44">
        <v>28.9941</v>
      </c>
      <c r="D11" s="44">
        <v>1.042</v>
      </c>
      <c r="E11" s="44">
        <v>4.5171999999999999</v>
      </c>
      <c r="F11" s="44">
        <v>6.9440999999999997</v>
      </c>
      <c r="G11" s="44">
        <v>8.5013000000000005</v>
      </c>
      <c r="H11" s="44">
        <v>7.9894999999999996</v>
      </c>
      <c r="I11" s="44">
        <v>27.952100000000002</v>
      </c>
    </row>
    <row r="12" spans="2:9" x14ac:dyDescent="0.25">
      <c r="B12" t="s">
        <v>172</v>
      </c>
      <c r="C12" s="44">
        <v>34.992600000000003</v>
      </c>
      <c r="D12" s="44">
        <v>0.97909999999999997</v>
      </c>
      <c r="E12" s="44">
        <v>2.7423999999999999</v>
      </c>
      <c r="F12" s="44">
        <v>5.1082999999999998</v>
      </c>
      <c r="G12" s="44">
        <v>9.9872999999999994</v>
      </c>
      <c r="H12" s="44">
        <v>16.1755</v>
      </c>
      <c r="I12" s="44">
        <v>34.013500000000001</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40</v>
      </c>
      <c r="C27" s="81">
        <f t="shared" ref="C27:I27" si="0">SUM(C7:C26)</f>
        <v>13866.95</v>
      </c>
      <c r="D27" s="81">
        <f t="shared" si="0"/>
        <v>736.87479999999994</v>
      </c>
      <c r="E27" s="81">
        <f t="shared" si="0"/>
        <v>2287.44</v>
      </c>
      <c r="F27" s="81">
        <f t="shared" si="0"/>
        <v>2981.9122000000002</v>
      </c>
      <c r="G27" s="81">
        <f t="shared" si="0"/>
        <v>3742.4912999999992</v>
      </c>
      <c r="H27" s="81">
        <f t="shared" si="0"/>
        <v>4118.2317000000003</v>
      </c>
      <c r="I27" s="81">
        <f t="shared" si="0"/>
        <v>13130.075200000001</v>
      </c>
    </row>
    <row r="28" spans="2:9" ht="15.75" thickBot="1" x14ac:dyDescent="0.3">
      <c r="B28" s="71" t="s">
        <v>189</v>
      </c>
      <c r="C28" s="131">
        <f>SUM(D28:H28)</f>
        <v>0.99999999999999978</v>
      </c>
      <c r="D28" s="130">
        <f>D27/$C27</f>
        <v>5.3138923844104138E-2</v>
      </c>
      <c r="E28" s="130">
        <f>E27/$C27</f>
        <v>0.16495624488441943</v>
      </c>
      <c r="F28" s="130">
        <f>F27/$C27</f>
        <v>0.21503735140027189</v>
      </c>
      <c r="G28" s="130">
        <f>G27/$C27</f>
        <v>0.26988568502807025</v>
      </c>
      <c r="H28" s="130">
        <f>H27/$C27</f>
        <v>0.29698179484313419</v>
      </c>
      <c r="I28" s="130">
        <f>I27/C27</f>
        <v>0.94686107615589588</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row r="33" spans="3:8" x14ac:dyDescent="0.25">
      <c r="C33" s="44"/>
      <c r="D33" s="44"/>
      <c r="E33" s="44"/>
      <c r="F33" s="44"/>
      <c r="G33" s="44"/>
      <c r="H33"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3" max="3" width="14.7109375" customWidth="1"/>
    <col min="4" max="4" width="3" customWidth="1"/>
    <col min="8" max="8" width="2.7109375" customWidth="1"/>
    <col min="12" max="12" width="2.85546875" customWidth="1"/>
  </cols>
  <sheetData>
    <row r="1" spans="2:11" ht="15" customHeight="1" x14ac:dyDescent="0.25">
      <c r="E1" s="115"/>
      <c r="F1" s="115"/>
      <c r="G1" s="115"/>
      <c r="I1" s="115"/>
      <c r="J1" s="115"/>
      <c r="K1" s="115"/>
    </row>
    <row r="2" spans="2:11" x14ac:dyDescent="0.25">
      <c r="E2" s="115"/>
      <c r="F2" s="115"/>
      <c r="G2" s="115"/>
      <c r="I2" s="115"/>
      <c r="J2" s="115"/>
      <c r="K2" s="115"/>
    </row>
    <row r="3" spans="2:11" x14ac:dyDescent="0.25">
      <c r="E3" s="115"/>
      <c r="F3" s="115"/>
      <c r="G3" s="115"/>
      <c r="I3" s="115"/>
      <c r="J3" s="115"/>
      <c r="K3" s="115"/>
    </row>
    <row r="4" spans="2:11" ht="18" customHeight="1" thickBot="1" x14ac:dyDescent="0.3">
      <c r="C4" s="66" t="s">
        <v>45</v>
      </c>
      <c r="E4" s="115"/>
      <c r="F4" s="115"/>
      <c r="G4" s="115"/>
      <c r="I4" s="115"/>
      <c r="J4" s="115"/>
      <c r="K4" s="115"/>
    </row>
    <row r="5" spans="2:11" ht="39.75" customHeight="1" thickBot="1" x14ac:dyDescent="0.3">
      <c r="B5" s="56"/>
      <c r="C5" s="145" t="s">
        <v>173</v>
      </c>
      <c r="E5" s="145" t="s">
        <v>174</v>
      </c>
      <c r="F5" s="143"/>
      <c r="G5" s="143"/>
      <c r="I5" s="145" t="s">
        <v>175</v>
      </c>
      <c r="J5" s="143"/>
      <c r="K5" s="143"/>
    </row>
    <row r="6" spans="2:11" ht="15.75" customHeight="1" thickBot="1" x14ac:dyDescent="0.3">
      <c r="B6" s="53" t="s">
        <v>14</v>
      </c>
      <c r="C6" s="143"/>
      <c r="E6" s="47" t="s">
        <v>63</v>
      </c>
      <c r="F6" s="47" t="s">
        <v>64</v>
      </c>
      <c r="G6" s="47" t="s">
        <v>65</v>
      </c>
      <c r="I6" s="47" t="s">
        <v>63</v>
      </c>
      <c r="J6" s="47" t="s">
        <v>64</v>
      </c>
      <c r="K6" s="47" t="s">
        <v>65</v>
      </c>
    </row>
    <row r="7" spans="2:11" x14ac:dyDescent="0.25">
      <c r="B7" t="s">
        <v>18</v>
      </c>
      <c r="C7" s="126">
        <v>451</v>
      </c>
      <c r="D7" s="127"/>
      <c r="E7" s="126">
        <v>53</v>
      </c>
      <c r="F7" s="126">
        <v>68</v>
      </c>
      <c r="G7" s="126">
        <v>96</v>
      </c>
      <c r="H7" s="127"/>
      <c r="I7" s="128">
        <f t="shared" ref="I7:I27" si="0">IFERROR(E7/C7, "NaN")</f>
        <v>0.11751662971175167</v>
      </c>
      <c r="J7" s="128">
        <f t="shared" ref="J7:J27" si="1">IFERROR(F7/C7, "NaN")</f>
        <v>0.15077605321507762</v>
      </c>
      <c r="K7" s="128">
        <f t="shared" ref="K7:K27" si="2">IFERROR(G7/C7, "NaN")</f>
        <v>0.21286031042128603</v>
      </c>
    </row>
    <row r="8" spans="2:11" x14ac:dyDescent="0.25">
      <c r="B8" t="s">
        <v>19</v>
      </c>
      <c r="C8" s="126">
        <v>15</v>
      </c>
      <c r="D8" s="127"/>
      <c r="E8" s="126">
        <v>0</v>
      </c>
      <c r="F8" s="126">
        <v>0</v>
      </c>
      <c r="G8" s="126">
        <v>3</v>
      </c>
      <c r="H8" s="127"/>
      <c r="I8" s="128">
        <f t="shared" si="0"/>
        <v>0</v>
      </c>
      <c r="J8" s="128">
        <f t="shared" si="1"/>
        <v>0</v>
      </c>
      <c r="K8" s="128">
        <f t="shared" si="2"/>
        <v>0.2</v>
      </c>
    </row>
    <row r="9" spans="2:11" x14ac:dyDescent="0.25">
      <c r="B9" t="s">
        <v>20</v>
      </c>
      <c r="C9" s="126">
        <v>0</v>
      </c>
      <c r="D9" s="127"/>
      <c r="E9" s="126">
        <v>0</v>
      </c>
      <c r="F9" s="126">
        <v>0</v>
      </c>
      <c r="G9" s="126">
        <v>0</v>
      </c>
      <c r="H9" s="127"/>
      <c r="I9" s="128" t="str">
        <f t="shared" si="0"/>
        <v>NaN</v>
      </c>
      <c r="J9" s="128" t="str">
        <f t="shared" si="1"/>
        <v>NaN</v>
      </c>
      <c r="K9" s="128" t="str">
        <f t="shared" si="2"/>
        <v>NaN</v>
      </c>
    </row>
    <row r="10" spans="2:11" x14ac:dyDescent="0.25">
      <c r="B10" t="s">
        <v>21</v>
      </c>
      <c r="C10" s="126">
        <v>171</v>
      </c>
      <c r="D10" s="127"/>
      <c r="E10" s="126">
        <v>15</v>
      </c>
      <c r="F10" s="126">
        <v>19</v>
      </c>
      <c r="G10" s="126">
        <v>27</v>
      </c>
      <c r="H10" s="127"/>
      <c r="I10" s="128">
        <f t="shared" si="0"/>
        <v>8.771929824561403E-2</v>
      </c>
      <c r="J10" s="128">
        <f t="shared" si="1"/>
        <v>0.1111111111111111</v>
      </c>
      <c r="K10" s="128">
        <f t="shared" si="2"/>
        <v>0.15789473684210525</v>
      </c>
    </row>
    <row r="11" spans="2:11" x14ac:dyDescent="0.25">
      <c r="C11" s="126"/>
      <c r="D11" s="127"/>
      <c r="E11" s="126"/>
      <c r="F11" s="126"/>
      <c r="G11" s="126"/>
      <c r="H11" s="127"/>
      <c r="I11" s="128"/>
      <c r="J11" s="128"/>
      <c r="K11" s="128"/>
    </row>
    <row r="12" spans="2:11" x14ac:dyDescent="0.25">
      <c r="C12" s="44"/>
      <c r="E12" s="44"/>
      <c r="F12" s="44"/>
      <c r="G12" s="44"/>
      <c r="I12" s="45"/>
      <c r="J12" s="45"/>
      <c r="K12" s="45"/>
    </row>
    <row r="13" spans="2:11" x14ac:dyDescent="0.25">
      <c r="C13" s="44"/>
      <c r="E13" s="44"/>
      <c r="F13" s="44"/>
      <c r="G13" s="44"/>
      <c r="I13" s="45"/>
      <c r="J13" s="45"/>
      <c r="K13" s="45"/>
    </row>
    <row r="14" spans="2:11" x14ac:dyDescent="0.25">
      <c r="C14" s="44"/>
      <c r="E14" s="44"/>
      <c r="F14" s="44"/>
      <c r="G14" s="44"/>
      <c r="I14" s="45"/>
      <c r="J14" s="45"/>
      <c r="K14" s="45"/>
    </row>
    <row r="15" spans="2:11" x14ac:dyDescent="0.25">
      <c r="C15" s="44"/>
      <c r="E15" s="44"/>
      <c r="F15" s="44"/>
      <c r="G15" s="44"/>
      <c r="I15" s="45"/>
      <c r="J15" s="45"/>
      <c r="K15" s="45"/>
    </row>
    <row r="16" spans="2:11" x14ac:dyDescent="0.25">
      <c r="C16" s="44"/>
      <c r="E16" s="44"/>
      <c r="F16" s="44"/>
      <c r="G16" s="44"/>
      <c r="I16" s="45"/>
      <c r="J16" s="45"/>
      <c r="K16" s="45"/>
    </row>
    <row r="17" spans="3:11" x14ac:dyDescent="0.25">
      <c r="C17" s="44"/>
      <c r="E17" s="44"/>
      <c r="F17" s="44"/>
      <c r="G17" s="44"/>
      <c r="I17" s="45"/>
      <c r="J17" s="45"/>
      <c r="K17" s="45"/>
    </row>
    <row r="18" spans="3:11" x14ac:dyDescent="0.25">
      <c r="C18" s="44"/>
      <c r="E18" s="44"/>
      <c r="F18" s="44"/>
      <c r="G18" s="44"/>
      <c r="I18" s="45"/>
      <c r="J18" s="45"/>
      <c r="K18" s="45"/>
    </row>
    <row r="19" spans="3:11" x14ac:dyDescent="0.25">
      <c r="C19" s="44"/>
      <c r="E19" s="44"/>
      <c r="F19" s="44"/>
      <c r="G19" s="44"/>
      <c r="I19" s="45"/>
      <c r="J19" s="45"/>
      <c r="K19" s="45"/>
    </row>
    <row r="20" spans="3:11" x14ac:dyDescent="0.25">
      <c r="C20" s="44"/>
      <c r="E20" s="44"/>
      <c r="F20" s="44"/>
      <c r="G20" s="44"/>
      <c r="I20" s="45"/>
      <c r="J20" s="45"/>
      <c r="K20" s="45"/>
    </row>
    <row r="21" spans="3:11" x14ac:dyDescent="0.25">
      <c r="C21" s="44"/>
      <c r="E21" s="44"/>
      <c r="F21" s="44"/>
      <c r="G21" s="44"/>
      <c r="I21" s="45"/>
      <c r="J21" s="45"/>
      <c r="K21" s="45"/>
    </row>
    <row r="22" spans="3:11" x14ac:dyDescent="0.25">
      <c r="C22" s="44"/>
      <c r="E22" s="44"/>
      <c r="F22" s="44"/>
      <c r="G22" s="44"/>
      <c r="I22" s="45"/>
      <c r="J22" s="45"/>
      <c r="K22" s="45"/>
    </row>
    <row r="23" spans="3:11" x14ac:dyDescent="0.25">
      <c r="C23" s="44"/>
      <c r="E23" s="44"/>
      <c r="F23" s="44"/>
      <c r="G23" s="44"/>
      <c r="I23" s="45"/>
      <c r="J23" s="45"/>
      <c r="K23" s="45"/>
    </row>
    <row r="24" spans="3:11" x14ac:dyDescent="0.25">
      <c r="C24" s="44"/>
      <c r="E24" s="44"/>
      <c r="F24" s="44"/>
      <c r="G24" s="44"/>
      <c r="I24" s="45"/>
      <c r="J24" s="45"/>
      <c r="K24" s="45"/>
    </row>
    <row r="25" spans="3:11" x14ac:dyDescent="0.25">
      <c r="C25" s="44"/>
      <c r="E25" s="44"/>
      <c r="F25" s="44"/>
      <c r="G25" s="44"/>
      <c r="I25" s="45"/>
      <c r="J25" s="45"/>
      <c r="K25" s="45"/>
    </row>
    <row r="26" spans="3:11" ht="15.75" customHeight="1" thickBot="1" x14ac:dyDescent="0.3">
      <c r="C26" s="44"/>
      <c r="E26" s="44"/>
      <c r="F26" s="44"/>
      <c r="G26" s="44"/>
      <c r="I26" s="45"/>
      <c r="J26" s="45"/>
      <c r="K26" s="45"/>
    </row>
    <row r="27" spans="3:11" ht="15.75" customHeight="1" thickBot="1" x14ac:dyDescent="0.3">
      <c r="C27" s="63">
        <f>SUM(C7:C26)</f>
        <v>637</v>
      </c>
      <c r="E27" s="63">
        <f>SUM(E7:E26)</f>
        <v>68</v>
      </c>
      <c r="F27" s="63">
        <f>SUM(F7:F26)</f>
        <v>87</v>
      </c>
      <c r="G27" s="63">
        <f>SUM(G7:G26)</f>
        <v>126</v>
      </c>
      <c r="I27" s="64">
        <f t="shared" si="0"/>
        <v>0.10675039246467818</v>
      </c>
      <c r="J27" s="64">
        <f t="shared" si="1"/>
        <v>0.13657770800627944</v>
      </c>
      <c r="K27" s="64">
        <f t="shared" si="2"/>
        <v>0.19780219780219779</v>
      </c>
    </row>
    <row r="28" spans="3:11" x14ac:dyDescent="0.25">
      <c r="E28" s="109"/>
      <c r="F28" s="109"/>
      <c r="G28" s="109"/>
      <c r="I28" s="113"/>
      <c r="J28" s="113"/>
      <c r="K28" s="113"/>
    </row>
    <row r="29" spans="3:11" x14ac:dyDescent="0.25">
      <c r="E29" s="109"/>
      <c r="F29" s="109"/>
      <c r="G29" s="109"/>
      <c r="I29" s="113"/>
      <c r="J29" s="113"/>
      <c r="K29" s="113"/>
    </row>
    <row r="30" spans="3:11" x14ac:dyDescent="0.25">
      <c r="E30" s="109"/>
      <c r="F30" s="109"/>
      <c r="G30" s="109"/>
      <c r="I30" s="113"/>
      <c r="J30" s="113"/>
      <c r="K30" s="113"/>
    </row>
    <row r="31" spans="3:11" x14ac:dyDescent="0.25">
      <c r="E31" s="109"/>
      <c r="F31" s="109"/>
      <c r="G31" s="109"/>
      <c r="I31" s="113"/>
      <c r="J31" s="113"/>
      <c r="K31" s="113"/>
    </row>
    <row r="32" spans="3:11" x14ac:dyDescent="0.25">
      <c r="E32" s="109"/>
      <c r="F32" s="109"/>
      <c r="G32" s="109"/>
      <c r="I32" s="113"/>
      <c r="J32" s="113"/>
      <c r="K32" s="113"/>
    </row>
    <row r="33" spans="5:11" x14ac:dyDescent="0.25">
      <c r="E33" s="109"/>
      <c r="F33" s="109"/>
      <c r="G33" s="109"/>
      <c r="I33" s="113"/>
      <c r="J33" s="113"/>
      <c r="K33" s="113"/>
    </row>
    <row r="34" spans="5:11" x14ac:dyDescent="0.25">
      <c r="E34" s="109"/>
      <c r="F34" s="109"/>
      <c r="G34" s="109"/>
      <c r="I34" s="109"/>
      <c r="J34" s="109"/>
      <c r="K34" s="109"/>
    </row>
    <row r="35" spans="5:11" x14ac:dyDescent="0.25">
      <c r="E35" s="109"/>
      <c r="F35" s="109"/>
      <c r="G35" s="109"/>
      <c r="I35" s="109"/>
      <c r="J35" s="109"/>
      <c r="K35" s="109"/>
    </row>
    <row r="36" spans="5:11" x14ac:dyDescent="0.25">
      <c r="I36" s="109"/>
      <c r="J36" s="109"/>
      <c r="K36" s="109"/>
    </row>
    <row r="37" spans="5:11" x14ac:dyDescent="0.25">
      <c r="I37" s="109"/>
      <c r="J37" s="109"/>
      <c r="K37" s="109"/>
    </row>
    <row r="38" spans="5:11" x14ac:dyDescent="0.25">
      <c r="I38" s="109"/>
      <c r="J38" s="109"/>
      <c r="K38" s="109"/>
    </row>
    <row r="39" spans="5:11" x14ac:dyDescent="0.25">
      <c r="I39" s="109"/>
      <c r="J39" s="109"/>
      <c r="K39" s="109"/>
    </row>
    <row r="40" spans="5:11" x14ac:dyDescent="0.25">
      <c r="I40" s="109"/>
      <c r="J40" s="109"/>
      <c r="K40" s="109"/>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workbookViewId="0"/>
  </sheetViews>
  <sheetFormatPr defaultRowHeight="15" x14ac:dyDescent="0.25"/>
  <cols>
    <col min="1" max="1" width="4.7109375" customWidth="1"/>
    <col min="2" max="2" width="11.14062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36" t="s">
        <v>5</v>
      </c>
      <c r="D4" s="137"/>
      <c r="E4" s="137"/>
      <c r="F4" s="29"/>
      <c r="G4" s="136" t="s">
        <v>6</v>
      </c>
      <c r="H4" s="137"/>
      <c r="I4" s="137"/>
      <c r="J4" s="30"/>
      <c r="K4" s="138" t="s">
        <v>7</v>
      </c>
      <c r="L4" s="137"/>
      <c r="M4" s="137"/>
      <c r="O4" s="138" t="s">
        <v>8</v>
      </c>
      <c r="P4" s="138"/>
      <c r="Q4" s="137"/>
      <c r="R4" s="138" t="s">
        <v>9</v>
      </c>
      <c r="S4" s="137"/>
      <c r="T4" s="137"/>
      <c r="U4" s="71"/>
      <c r="V4" s="72" t="s">
        <v>10</v>
      </c>
      <c r="W4" s="71"/>
      <c r="X4" s="71"/>
    </row>
    <row r="5" spans="2:26" ht="15.75" customHeight="1" thickBot="1" x14ac:dyDescent="0.3">
      <c r="C5" s="139" t="s">
        <v>11</v>
      </c>
      <c r="D5" s="140"/>
      <c r="E5" s="140"/>
      <c r="G5" s="139" t="s">
        <v>11</v>
      </c>
      <c r="H5" s="140"/>
      <c r="I5" s="140"/>
      <c r="J5" s="31"/>
      <c r="K5" s="141" t="s">
        <v>11</v>
      </c>
      <c r="L5" s="140"/>
      <c r="M5" s="140"/>
      <c r="O5" s="142" t="s">
        <v>12</v>
      </c>
      <c r="P5" s="144" t="s">
        <v>190</v>
      </c>
      <c r="Q5" s="142" t="s">
        <v>13</v>
      </c>
      <c r="R5" s="139" t="s">
        <v>11</v>
      </c>
      <c r="S5" s="140"/>
      <c r="T5" s="140"/>
      <c r="U5" s="29"/>
      <c r="V5" s="139" t="s">
        <v>11</v>
      </c>
      <c r="W5" s="140"/>
      <c r="X5" s="140"/>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3"/>
      <c r="P6" s="145"/>
      <c r="Q6" s="143"/>
      <c r="R6" s="33" t="s">
        <v>15</v>
      </c>
      <c r="S6" s="33" t="s">
        <v>16</v>
      </c>
      <c r="T6" s="33" t="s">
        <v>17</v>
      </c>
      <c r="U6" s="33"/>
      <c r="V6" s="33" t="s">
        <v>15</v>
      </c>
      <c r="W6" s="33" t="s">
        <v>16</v>
      </c>
      <c r="X6" s="33" t="s">
        <v>17</v>
      </c>
    </row>
    <row r="7" spans="2:26" x14ac:dyDescent="0.25">
      <c r="B7" s="11" t="s">
        <v>18</v>
      </c>
      <c r="C7" s="17">
        <v>434.99366029999999</v>
      </c>
      <c r="D7" s="17">
        <v>680.92642969999997</v>
      </c>
      <c r="E7" s="17">
        <v>1529.1226775</v>
      </c>
      <c r="F7" s="17"/>
      <c r="G7" s="17">
        <v>1206.6451224</v>
      </c>
      <c r="H7" s="17">
        <v>1447.560686</v>
      </c>
      <c r="I7" s="17">
        <v>2336.9702100999998</v>
      </c>
      <c r="J7" s="17"/>
      <c r="K7" s="17">
        <f t="shared" ref="K7:K10" si="0">IFERROR(((C7+G7)/C7)*100, "NaN")</f>
        <v>377.39372605288514</v>
      </c>
      <c r="L7" s="17">
        <f t="shared" ref="L7:L10" si="1">IFERROR(((D7+H7)/D7)*100, "NaN")</f>
        <v>312.58694373748432</v>
      </c>
      <c r="M7" s="17">
        <f t="shared" ref="M7:M10" si="2">IFERROR(((E7+I7)/E7)*100, "NaN")</f>
        <v>252.83078620747222</v>
      </c>
      <c r="O7" s="17">
        <v>11343.070039800001</v>
      </c>
      <c r="P7" s="17">
        <v>5450.6987948999995</v>
      </c>
      <c r="Q7" s="17">
        <v>16793.7688347</v>
      </c>
      <c r="R7" s="117">
        <f t="shared" ref="R7:R10" si="3">IFERROR(C7/$O7, "NaN")</f>
        <v>3.8348847249793559E-2</v>
      </c>
      <c r="S7" s="117">
        <f t="shared" ref="S7:S10" si="4">IFERROR(D7/$O7, "NaN")</f>
        <v>6.0030170607322277E-2</v>
      </c>
      <c r="T7" s="117">
        <f t="shared" ref="T7:T10" si="5">IFERROR(E7/$O7, "NaN")</f>
        <v>0.13480677383941828</v>
      </c>
      <c r="U7" s="117"/>
      <c r="V7" s="117">
        <f t="shared" ref="V7:V10" si="6">IFERROR((C7+G7)/$Q7, "NaN")</f>
        <v>9.7752851004354421E-2</v>
      </c>
      <c r="W7" s="117">
        <f t="shared" ref="W7:W10" si="7">IFERROR((D7+H7)/$Q7, "NaN")</f>
        <v>0.12674267084717927</v>
      </c>
      <c r="X7" s="117">
        <f t="shared" ref="X7:X10" si="8">IFERROR((E7+I7)/$Q7, "NaN")</f>
        <v>0.23020996213855904</v>
      </c>
      <c r="Z7" s="44"/>
    </row>
    <row r="8" spans="2:26" x14ac:dyDescent="0.25">
      <c r="B8" s="11" t="s">
        <v>19</v>
      </c>
      <c r="C8" s="17">
        <v>2.7483870000000001</v>
      </c>
      <c r="D8" s="17">
        <v>5.4967740000000003</v>
      </c>
      <c r="E8" s="17">
        <v>39.851611499999997</v>
      </c>
      <c r="F8" s="17"/>
      <c r="G8" s="17">
        <v>3.6363637999999998</v>
      </c>
      <c r="H8" s="17">
        <v>11.6363638</v>
      </c>
      <c r="I8" s="17">
        <v>106.52681149999999</v>
      </c>
      <c r="J8" s="17"/>
      <c r="K8" s="17">
        <f t="shared" si="0"/>
        <v>232.30901616111558</v>
      </c>
      <c r="L8" s="17">
        <f t="shared" si="1"/>
        <v>311.69441930848893</v>
      </c>
      <c r="M8" s="17">
        <f t="shared" si="2"/>
        <v>367.30866705352685</v>
      </c>
      <c r="O8" s="17">
        <v>1127.8067825000001</v>
      </c>
      <c r="P8" s="17">
        <v>1020.0953191000001</v>
      </c>
      <c r="Q8" s="17">
        <v>2147.9021016000002</v>
      </c>
      <c r="R8" s="117">
        <f t="shared" si="3"/>
        <v>2.4369307248779557E-3</v>
      </c>
      <c r="S8" s="117">
        <f t="shared" si="4"/>
        <v>4.8738614497559115E-3</v>
      </c>
      <c r="T8" s="117">
        <f t="shared" si="5"/>
        <v>3.5335495510730355E-2</v>
      </c>
      <c r="U8" s="117"/>
      <c r="V8" s="117">
        <f t="shared" si="6"/>
        <v>2.9725520521833452E-3</v>
      </c>
      <c r="W8" s="117">
        <f t="shared" si="7"/>
        <v>7.9766846855996391E-3</v>
      </c>
      <c r="X8" s="117">
        <f t="shared" si="8"/>
        <v>6.8149485440216664E-2</v>
      </c>
      <c r="Z8" s="44"/>
    </row>
    <row r="9" spans="2:26" x14ac:dyDescent="0.25">
      <c r="B9" s="11" t="s">
        <v>20</v>
      </c>
      <c r="C9" s="17">
        <v>2.0389805000000001</v>
      </c>
      <c r="D9" s="17">
        <v>2.0389805000000001</v>
      </c>
      <c r="E9" s="17">
        <v>2.0389805000000001</v>
      </c>
      <c r="F9" s="17"/>
      <c r="G9" s="17">
        <v>515.90807449999988</v>
      </c>
      <c r="H9" s="17">
        <v>515.90807449999988</v>
      </c>
      <c r="I9" s="17">
        <v>515.90807449999988</v>
      </c>
      <c r="J9" s="17"/>
      <c r="K9" s="17">
        <f t="shared" si="0"/>
        <v>25402.256421775481</v>
      </c>
      <c r="L9" s="17">
        <f t="shared" si="1"/>
        <v>25402.256421775481</v>
      </c>
      <c r="M9" s="17">
        <f t="shared" si="2"/>
        <v>25402.256421775481</v>
      </c>
      <c r="O9" s="17">
        <v>2.0389805000000001</v>
      </c>
      <c r="P9" s="17">
        <v>515.90807459999996</v>
      </c>
      <c r="Q9" s="17">
        <v>517.94705509999994</v>
      </c>
      <c r="R9" s="117">
        <f t="shared" si="3"/>
        <v>1</v>
      </c>
      <c r="S9" s="117">
        <f t="shared" si="4"/>
        <v>1</v>
      </c>
      <c r="T9" s="117">
        <f t="shared" si="5"/>
        <v>1</v>
      </c>
      <c r="U9" s="117"/>
      <c r="V9" s="117">
        <f t="shared" si="6"/>
        <v>0.99999999980692988</v>
      </c>
      <c r="W9" s="117">
        <f t="shared" si="7"/>
        <v>0.99999999980692988</v>
      </c>
      <c r="X9" s="117">
        <f t="shared" si="8"/>
        <v>0.99999999980692988</v>
      </c>
      <c r="Z9" s="44"/>
    </row>
    <row r="10" spans="2:26" x14ac:dyDescent="0.25">
      <c r="B10" s="11" t="s">
        <v>21</v>
      </c>
      <c r="C10" s="17">
        <v>129.71546359999999</v>
      </c>
      <c r="D10" s="17">
        <v>273.55050890000001</v>
      </c>
      <c r="E10" s="17">
        <v>456.86869710000002</v>
      </c>
      <c r="F10" s="17"/>
      <c r="G10" s="17">
        <v>252.89411000000001</v>
      </c>
      <c r="H10" s="17">
        <v>489.83829580000003</v>
      </c>
      <c r="I10" s="17">
        <v>835.71580250000011</v>
      </c>
      <c r="J10" s="17"/>
      <c r="K10" s="17">
        <f t="shared" si="0"/>
        <v>294.96064924058908</v>
      </c>
      <c r="L10" s="17">
        <f t="shared" si="1"/>
        <v>279.06685597834763</v>
      </c>
      <c r="M10" s="17">
        <f t="shared" si="2"/>
        <v>282.92253503134566</v>
      </c>
      <c r="O10" s="17">
        <v>5784.0842769000001</v>
      </c>
      <c r="P10" s="17">
        <v>3330.9586079999999</v>
      </c>
      <c r="Q10" s="17">
        <v>9115.0428849</v>
      </c>
      <c r="R10" s="117">
        <f t="shared" si="3"/>
        <v>2.2426274824183828E-2</v>
      </c>
      <c r="S10" s="117">
        <f t="shared" si="4"/>
        <v>4.7293658910276176E-2</v>
      </c>
      <c r="T10" s="117">
        <f t="shared" si="5"/>
        <v>7.8987213053690219E-2</v>
      </c>
      <c r="U10" s="117"/>
      <c r="V10" s="117">
        <f t="shared" si="6"/>
        <v>4.197561969059211E-2</v>
      </c>
      <c r="W10" s="117">
        <f t="shared" si="7"/>
        <v>8.3750434785625813E-2</v>
      </c>
      <c r="X10" s="117">
        <f t="shared" si="8"/>
        <v>0.14180783523699031</v>
      </c>
      <c r="Z10" s="44"/>
    </row>
    <row r="11" spans="2:26" x14ac:dyDescent="0.25">
      <c r="B11" s="11"/>
      <c r="C11" s="17"/>
      <c r="D11" s="17"/>
      <c r="E11" s="17"/>
      <c r="F11" s="17"/>
      <c r="G11" s="17"/>
      <c r="H11" s="17"/>
      <c r="I11" s="17"/>
      <c r="J11" s="17"/>
      <c r="K11" s="17"/>
      <c r="L11" s="17"/>
      <c r="M11" s="17"/>
      <c r="O11" s="17"/>
      <c r="P11" s="17"/>
      <c r="Q11" s="17"/>
      <c r="R11" s="117"/>
      <c r="S11" s="117"/>
      <c r="T11" s="117"/>
      <c r="U11" s="117"/>
      <c r="V11" s="117"/>
      <c r="W11" s="117"/>
      <c r="X11" s="117"/>
    </row>
    <row r="12" spans="2:26" x14ac:dyDescent="0.25">
      <c r="B12" s="11"/>
      <c r="C12" s="17"/>
      <c r="D12" s="17"/>
      <c r="E12" s="17"/>
      <c r="F12" s="17"/>
      <c r="G12" s="17"/>
      <c r="H12" s="17"/>
      <c r="I12" s="17"/>
      <c r="J12" s="17"/>
      <c r="K12" s="17"/>
      <c r="L12" s="17"/>
      <c r="M12" s="17"/>
      <c r="O12" s="17"/>
      <c r="P12" s="17"/>
      <c r="Q12" s="17"/>
      <c r="R12" s="117"/>
      <c r="S12" s="117"/>
      <c r="T12" s="117"/>
      <c r="U12" s="117"/>
      <c r="V12" s="117"/>
      <c r="W12" s="117"/>
      <c r="X12" s="117"/>
    </row>
    <row r="13" spans="2:26" x14ac:dyDescent="0.25">
      <c r="B13" s="11"/>
      <c r="C13" s="17"/>
      <c r="D13" s="17"/>
      <c r="E13" s="17"/>
      <c r="F13" s="17"/>
      <c r="G13" s="17"/>
      <c r="H13" s="17"/>
      <c r="I13" s="17"/>
      <c r="J13" s="17"/>
      <c r="K13" s="17"/>
      <c r="L13" s="17"/>
      <c r="M13" s="17"/>
      <c r="O13" s="17"/>
      <c r="P13" s="17"/>
      <c r="Q13" s="17"/>
      <c r="R13" s="117"/>
      <c r="S13" s="117"/>
      <c r="T13" s="117"/>
      <c r="U13" s="117"/>
      <c r="V13" s="117"/>
      <c r="W13" s="117"/>
      <c r="X13" s="117"/>
    </row>
    <row r="14" spans="2:26" x14ac:dyDescent="0.25">
      <c r="B14" s="11"/>
      <c r="C14" s="17"/>
      <c r="D14" s="17"/>
      <c r="E14" s="17"/>
      <c r="F14" s="17"/>
      <c r="G14" s="17"/>
      <c r="H14" s="17"/>
      <c r="I14" s="17"/>
      <c r="J14" s="17"/>
      <c r="K14" s="17"/>
      <c r="L14" s="17"/>
      <c r="M14" s="17"/>
      <c r="O14" s="17"/>
      <c r="P14" s="17"/>
      <c r="Q14" s="17"/>
      <c r="R14" s="117"/>
      <c r="S14" s="117"/>
      <c r="T14" s="117"/>
      <c r="U14" s="117"/>
      <c r="V14" s="117"/>
      <c r="W14" s="117"/>
      <c r="X14" s="117"/>
    </row>
    <row r="15" spans="2:26" x14ac:dyDescent="0.25">
      <c r="B15" s="11"/>
      <c r="C15" s="17"/>
      <c r="D15" s="17"/>
      <c r="E15" s="17"/>
      <c r="F15" s="17"/>
      <c r="G15" s="17"/>
      <c r="H15" s="17"/>
      <c r="I15" s="17"/>
      <c r="J15" s="17"/>
      <c r="K15" s="17"/>
      <c r="L15" s="17"/>
      <c r="M15" s="17"/>
      <c r="O15" s="17"/>
      <c r="P15" s="17"/>
      <c r="Q15" s="17"/>
      <c r="R15" s="117"/>
      <c r="S15" s="117"/>
      <c r="T15" s="117"/>
      <c r="U15" s="117"/>
      <c r="V15" s="117"/>
      <c r="W15" s="117"/>
      <c r="X15" s="117"/>
    </row>
    <row r="16" spans="2:26" x14ac:dyDescent="0.25">
      <c r="B16" s="11"/>
      <c r="C16" s="17"/>
      <c r="D16" s="17"/>
      <c r="E16" s="17"/>
      <c r="F16" s="17"/>
      <c r="G16" s="17"/>
      <c r="H16" s="17"/>
      <c r="I16" s="17"/>
      <c r="J16" s="17"/>
      <c r="K16" s="17"/>
      <c r="L16" s="17"/>
      <c r="M16" s="17"/>
      <c r="O16" s="17"/>
      <c r="P16" s="17"/>
      <c r="Q16" s="17"/>
      <c r="R16" s="117"/>
      <c r="S16" s="117"/>
      <c r="T16" s="117"/>
      <c r="U16" s="117"/>
      <c r="V16" s="117"/>
      <c r="W16" s="117"/>
      <c r="X16" s="117"/>
    </row>
    <row r="17" spans="2:24" x14ac:dyDescent="0.25">
      <c r="B17" s="11"/>
      <c r="C17" s="17"/>
      <c r="D17" s="17"/>
      <c r="E17" s="17"/>
      <c r="F17" s="17"/>
      <c r="G17" s="17"/>
      <c r="H17" s="17"/>
      <c r="I17" s="17"/>
      <c r="J17" s="17"/>
      <c r="K17" s="17"/>
      <c r="L17" s="17"/>
      <c r="M17" s="17"/>
      <c r="O17" s="17"/>
      <c r="P17" s="17"/>
      <c r="Q17" s="17"/>
      <c r="R17" s="117"/>
      <c r="S17" s="117"/>
      <c r="T17" s="117"/>
      <c r="U17" s="117"/>
      <c r="V17" s="117"/>
      <c r="W17" s="117"/>
      <c r="X17" s="117"/>
    </row>
    <row r="18" spans="2:24" x14ac:dyDescent="0.25">
      <c r="B18" s="11"/>
      <c r="C18" s="17"/>
      <c r="D18" s="17"/>
      <c r="E18" s="17"/>
      <c r="F18" s="17"/>
      <c r="G18" s="17"/>
      <c r="H18" s="17"/>
      <c r="I18" s="17"/>
      <c r="J18" s="17"/>
      <c r="K18" s="17"/>
      <c r="L18" s="17"/>
      <c r="M18" s="17"/>
      <c r="O18" s="17"/>
      <c r="P18" s="17"/>
      <c r="Q18" s="17"/>
      <c r="R18" s="117"/>
      <c r="S18" s="117"/>
      <c r="T18" s="117"/>
      <c r="U18" s="117"/>
      <c r="V18" s="117"/>
      <c r="W18" s="117"/>
      <c r="X18" s="117"/>
    </row>
    <row r="19" spans="2:24" x14ac:dyDescent="0.25">
      <c r="B19" s="11"/>
      <c r="C19" s="17"/>
      <c r="D19" s="17"/>
      <c r="E19" s="17"/>
      <c r="F19" s="17"/>
      <c r="G19" s="17"/>
      <c r="H19" s="17"/>
      <c r="I19" s="17"/>
      <c r="J19" s="17"/>
      <c r="K19" s="17"/>
      <c r="L19" s="17"/>
      <c r="M19" s="17"/>
      <c r="O19" s="17"/>
      <c r="P19" s="17"/>
      <c r="Q19" s="17"/>
      <c r="R19" s="117"/>
      <c r="S19" s="117"/>
      <c r="T19" s="117"/>
      <c r="U19" s="117"/>
      <c r="V19" s="117"/>
      <c r="W19" s="117"/>
      <c r="X19" s="117"/>
    </row>
    <row r="20" spans="2:24" x14ac:dyDescent="0.25">
      <c r="B20" s="11"/>
      <c r="C20" s="17"/>
      <c r="D20" s="17"/>
      <c r="E20" s="17"/>
      <c r="F20" s="17"/>
      <c r="G20" s="17"/>
      <c r="H20" s="17"/>
      <c r="I20" s="17"/>
      <c r="J20" s="17"/>
      <c r="K20" s="17"/>
      <c r="L20" s="17"/>
      <c r="M20" s="17"/>
      <c r="O20" s="17"/>
      <c r="P20" s="17"/>
      <c r="Q20" s="17"/>
      <c r="R20" s="117"/>
      <c r="S20" s="117"/>
      <c r="T20" s="117"/>
      <c r="U20" s="117"/>
      <c r="V20" s="117"/>
      <c r="W20" s="117"/>
      <c r="X20" s="117"/>
    </row>
    <row r="21" spans="2:24" x14ac:dyDescent="0.25">
      <c r="B21" s="11"/>
      <c r="C21" s="17"/>
      <c r="D21" s="17"/>
      <c r="E21" s="17"/>
      <c r="F21" s="17"/>
      <c r="G21" s="17"/>
      <c r="H21" s="17"/>
      <c r="I21" s="17"/>
      <c r="J21" s="17"/>
      <c r="K21" s="17"/>
      <c r="L21" s="17"/>
      <c r="M21" s="17"/>
      <c r="O21" s="17"/>
      <c r="P21" s="17"/>
      <c r="Q21" s="17"/>
      <c r="R21" s="117"/>
      <c r="S21" s="117"/>
      <c r="T21" s="117"/>
      <c r="U21" s="117"/>
      <c r="V21" s="117"/>
      <c r="W21" s="117"/>
      <c r="X21" s="117"/>
    </row>
    <row r="22" spans="2:24" x14ac:dyDescent="0.25">
      <c r="B22" s="11"/>
      <c r="C22" s="17"/>
      <c r="D22" s="17"/>
      <c r="E22" s="17"/>
      <c r="F22" s="17"/>
      <c r="G22" s="17"/>
      <c r="H22" s="17"/>
      <c r="I22" s="17"/>
      <c r="J22" s="17"/>
      <c r="K22" s="17"/>
      <c r="L22" s="17"/>
      <c r="M22" s="17"/>
      <c r="O22" s="17"/>
      <c r="P22" s="17"/>
      <c r="Q22" s="17"/>
      <c r="R22" s="117"/>
      <c r="S22" s="117"/>
      <c r="T22" s="117"/>
      <c r="U22" s="117"/>
      <c r="V22" s="117"/>
      <c r="W22" s="117"/>
      <c r="X22" s="117"/>
    </row>
    <row r="23" spans="2:24" x14ac:dyDescent="0.25">
      <c r="B23" s="11"/>
      <c r="C23" s="17"/>
      <c r="D23" s="17"/>
      <c r="E23" s="17"/>
      <c r="F23" s="17"/>
      <c r="G23" s="17"/>
      <c r="H23" s="17"/>
      <c r="I23" s="17"/>
      <c r="J23" s="17"/>
      <c r="K23" s="17"/>
      <c r="L23" s="17"/>
      <c r="M23" s="17"/>
      <c r="O23" s="17"/>
      <c r="P23" s="17"/>
      <c r="Q23" s="17"/>
      <c r="R23" s="117"/>
      <c r="S23" s="117"/>
      <c r="T23" s="117"/>
      <c r="U23" s="117"/>
      <c r="V23" s="117"/>
      <c r="W23" s="117"/>
      <c r="X23" s="117"/>
    </row>
    <row r="24" spans="2:24" x14ac:dyDescent="0.25">
      <c r="B24" s="11"/>
      <c r="C24" s="17"/>
      <c r="D24" s="17"/>
      <c r="E24" s="17"/>
      <c r="F24" s="17"/>
      <c r="G24" s="17"/>
      <c r="H24" s="17"/>
      <c r="I24" s="17"/>
      <c r="J24" s="17"/>
      <c r="K24" s="17"/>
      <c r="L24" s="17"/>
      <c r="M24" s="17"/>
      <c r="O24" s="17"/>
      <c r="P24" s="17"/>
      <c r="Q24" s="17"/>
      <c r="R24" s="117"/>
      <c r="S24" s="117"/>
      <c r="T24" s="117"/>
      <c r="U24" s="117"/>
      <c r="V24" s="117"/>
      <c r="W24" s="117"/>
      <c r="X24" s="117"/>
    </row>
    <row r="25" spans="2:24" x14ac:dyDescent="0.25">
      <c r="B25" s="11"/>
      <c r="C25" s="17"/>
      <c r="D25" s="17"/>
      <c r="E25" s="17"/>
      <c r="F25" s="17"/>
      <c r="G25" s="17"/>
      <c r="H25" s="17"/>
      <c r="I25" s="17"/>
      <c r="J25" s="17"/>
      <c r="K25" s="17"/>
      <c r="L25" s="17"/>
      <c r="M25" s="17"/>
      <c r="O25" s="17"/>
      <c r="P25" s="17"/>
      <c r="Q25" s="17"/>
      <c r="R25" s="117"/>
      <c r="S25" s="117"/>
      <c r="T25" s="117"/>
      <c r="U25" s="117"/>
      <c r="V25" s="117"/>
      <c r="W25" s="117"/>
      <c r="X25" s="117"/>
    </row>
    <row r="26" spans="2:24" ht="15.75" customHeight="1" thickBot="1" x14ac:dyDescent="0.3">
      <c r="B26" s="12"/>
      <c r="C26" s="18"/>
      <c r="D26" s="18"/>
      <c r="E26" s="18"/>
      <c r="F26" s="17"/>
      <c r="G26" s="18"/>
      <c r="H26" s="18"/>
      <c r="I26" s="18"/>
      <c r="J26" s="17"/>
      <c r="K26" s="17"/>
      <c r="L26" s="17"/>
      <c r="M26" s="17"/>
      <c r="N26" s="17"/>
      <c r="O26" s="18"/>
      <c r="P26" s="18"/>
      <c r="Q26" s="18"/>
      <c r="R26" s="117"/>
      <c r="S26" s="117"/>
      <c r="T26" s="117"/>
      <c r="U26" s="17"/>
      <c r="V26" s="117"/>
      <c r="W26" s="117"/>
      <c r="X26" s="117"/>
    </row>
    <row r="27" spans="2:24" ht="15.75" customHeight="1" thickBot="1" x14ac:dyDescent="0.3">
      <c r="B27" s="71" t="s">
        <v>22</v>
      </c>
      <c r="C27" s="63">
        <f>SUM(C7:C26)</f>
        <v>569.49649139999997</v>
      </c>
      <c r="D27" s="63">
        <f>SUM(D7:D26)</f>
        <v>962.01269309999998</v>
      </c>
      <c r="E27" s="63">
        <f>SUM(E7:E26)</f>
        <v>2027.8819665999999</v>
      </c>
      <c r="F27" s="17"/>
      <c r="G27" s="63">
        <f>SUM(G7:G26)</f>
        <v>1979.0836706999999</v>
      </c>
      <c r="H27" s="63">
        <f>SUM(H7:H26)</f>
        <v>2464.9434200999999</v>
      </c>
      <c r="I27" s="63">
        <f>SUM(I7:I26)</f>
        <v>3795.1208985999992</v>
      </c>
      <c r="J27" s="17"/>
      <c r="K27" s="63">
        <f>AVERAGE(K7:K26)</f>
        <v>6576.7299533075175</v>
      </c>
      <c r="L27" s="63">
        <f>AVERAGE(L7:L26)</f>
        <v>6576.4011601999509</v>
      </c>
      <c r="M27" s="63">
        <f>AVERAGE(M7:M26)</f>
        <v>6576.3296025169566</v>
      </c>
      <c r="N27" s="17"/>
      <c r="O27" s="63">
        <f>SUM(O7:O26)</f>
        <v>18257.000079699999</v>
      </c>
      <c r="P27" s="63">
        <f>SUM(P7:P26)</f>
        <v>10317.660796599999</v>
      </c>
      <c r="Q27" s="63">
        <f>SUM(Q7:Q26)</f>
        <v>28574.660876300004</v>
      </c>
      <c r="R27" s="64">
        <f>C27/$O27</f>
        <v>3.119332250171946E-2</v>
      </c>
      <c r="S27" s="64">
        <f>D27/$O27</f>
        <v>5.2692813107322274E-2</v>
      </c>
      <c r="T27" s="64">
        <f>E27/$O27</f>
        <v>0.11107421579379882</v>
      </c>
      <c r="U27" s="17"/>
      <c r="V27" s="64">
        <f>(C27+G27)/$Q27</f>
        <v>8.9190215524615646E-2</v>
      </c>
      <c r="W27" s="64">
        <f>(D27+H27)/$Q27</f>
        <v>0.11992989621242847</v>
      </c>
      <c r="X27" s="64">
        <f>(E27+I27)/$Q27</f>
        <v>0.20378204628246815</v>
      </c>
    </row>
    <row r="29" spans="2:24" x14ac:dyDescent="0.25">
      <c r="B29" t="s">
        <v>191</v>
      </c>
      <c r="G29" s="129">
        <f>G27/C27</f>
        <v>3.4751463803311502</v>
      </c>
      <c r="H29" s="129">
        <f>H27/D27</f>
        <v>2.5622774395594927</v>
      </c>
      <c r="I29" s="129">
        <f>I27/E27</f>
        <v>1.8714703129211205</v>
      </c>
    </row>
  </sheetData>
  <mergeCells count="13">
    <mergeCell ref="R4:T4"/>
    <mergeCell ref="Q5:Q6"/>
    <mergeCell ref="R5:T5"/>
    <mergeCell ref="V5:X5"/>
    <mergeCell ref="O4:Q4"/>
    <mergeCell ref="O5:O6"/>
    <mergeCell ref="P5:P6"/>
    <mergeCell ref="C4:E4"/>
    <mergeCell ref="G4:I4"/>
    <mergeCell ref="K4:M4"/>
    <mergeCell ref="C5:E5"/>
    <mergeCell ref="G5:I5"/>
    <mergeCell ref="K5:M5"/>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89" t="s">
        <v>176</v>
      </c>
      <c r="I1" s="151"/>
      <c r="J1" s="151"/>
      <c r="L1" s="189" t="s">
        <v>177</v>
      </c>
      <c r="M1" s="151"/>
      <c r="N1" s="151"/>
      <c r="P1" s="189" t="s">
        <v>178</v>
      </c>
      <c r="Q1" s="151"/>
      <c r="R1" s="151"/>
      <c r="T1" s="189" t="s">
        <v>179</v>
      </c>
      <c r="U1" s="151"/>
      <c r="V1" s="151"/>
      <c r="X1" s="188" t="s">
        <v>180</v>
      </c>
      <c r="Y1" s="151"/>
      <c r="Z1" s="151"/>
      <c r="AA1" s="151"/>
      <c r="AB1" s="151"/>
    </row>
    <row r="2" spans="2:28" x14ac:dyDescent="0.25">
      <c r="H2" s="151"/>
      <c r="I2" s="151"/>
      <c r="J2" s="151"/>
      <c r="L2" s="151"/>
      <c r="M2" s="151"/>
      <c r="N2" s="151"/>
      <c r="P2" s="151"/>
      <c r="Q2" s="151"/>
      <c r="R2" s="151"/>
      <c r="T2" s="151"/>
      <c r="U2" s="151"/>
      <c r="V2" s="151"/>
      <c r="X2" s="151"/>
      <c r="Y2" s="151"/>
      <c r="Z2" s="151"/>
      <c r="AA2" s="151"/>
      <c r="AB2" s="151"/>
    </row>
    <row r="3" spans="2:28" x14ac:dyDescent="0.25">
      <c r="H3" s="151"/>
      <c r="I3" s="151"/>
      <c r="J3" s="151"/>
      <c r="L3" s="151"/>
      <c r="M3" s="151"/>
      <c r="N3" s="151"/>
      <c r="P3" s="151"/>
      <c r="Q3" s="151"/>
      <c r="R3" s="151"/>
      <c r="T3" s="151"/>
      <c r="U3" s="151"/>
      <c r="V3" s="151"/>
      <c r="X3" s="151"/>
      <c r="Y3" s="151"/>
      <c r="Z3" s="151"/>
      <c r="AA3" s="151"/>
      <c r="AB3" s="151"/>
    </row>
    <row r="4" spans="2:28" ht="18" customHeight="1" thickBot="1" x14ac:dyDescent="0.3">
      <c r="C4" s="66" t="s">
        <v>45</v>
      </c>
      <c r="H4" s="151"/>
      <c r="I4" s="151"/>
      <c r="J4" s="151"/>
      <c r="L4" s="151"/>
      <c r="M4" s="151"/>
      <c r="N4" s="151"/>
      <c r="P4" s="151"/>
      <c r="Q4" s="151"/>
      <c r="R4" s="151"/>
      <c r="T4" s="151"/>
      <c r="U4" s="151"/>
      <c r="V4" s="151"/>
      <c r="X4" s="151"/>
      <c r="Y4" s="151"/>
      <c r="Z4" s="151"/>
      <c r="AA4" s="151"/>
      <c r="AB4" s="151"/>
    </row>
    <row r="5" spans="2:28" ht="39.75" customHeight="1" thickBot="1" x14ac:dyDescent="0.3">
      <c r="B5" s="56"/>
      <c r="C5" s="145" t="s">
        <v>47</v>
      </c>
      <c r="D5" s="145" t="s">
        <v>48</v>
      </c>
      <c r="E5" s="143"/>
      <c r="F5" s="143"/>
      <c r="H5" s="145" t="s">
        <v>181</v>
      </c>
      <c r="I5" s="143"/>
      <c r="J5" s="143"/>
      <c r="L5" s="145" t="s">
        <v>182</v>
      </c>
      <c r="M5" s="143"/>
      <c r="N5" s="143"/>
      <c r="P5" s="145" t="s">
        <v>183</v>
      </c>
      <c r="Q5" s="143"/>
      <c r="R5" s="143"/>
      <c r="T5" s="145" t="s">
        <v>184</v>
      </c>
      <c r="U5" s="143"/>
      <c r="V5" s="143"/>
      <c r="X5" s="187" t="s">
        <v>185</v>
      </c>
      <c r="Y5" s="143"/>
      <c r="Z5" s="143"/>
    </row>
    <row r="6" spans="2:28" ht="15.75" customHeight="1" thickBot="1" x14ac:dyDescent="0.3">
      <c r="B6" s="53" t="s">
        <v>14</v>
      </c>
      <c r="C6" s="143"/>
      <c r="D6" s="47" t="s">
        <v>63</v>
      </c>
      <c r="E6" s="47" t="s">
        <v>64</v>
      </c>
      <c r="F6" s="47" t="s">
        <v>65</v>
      </c>
      <c r="H6" s="47" t="s">
        <v>63</v>
      </c>
      <c r="I6" s="47" t="s">
        <v>64</v>
      </c>
      <c r="J6" s="47" t="s">
        <v>65</v>
      </c>
      <c r="L6" s="47" t="s">
        <v>63</v>
      </c>
      <c r="M6" s="47" t="s">
        <v>64</v>
      </c>
      <c r="N6" s="47" t="s">
        <v>65</v>
      </c>
      <c r="P6" s="47" t="s">
        <v>63</v>
      </c>
      <c r="Q6" s="47" t="s">
        <v>64</v>
      </c>
      <c r="R6" s="47" t="s">
        <v>65</v>
      </c>
      <c r="T6" s="47" t="s">
        <v>63</v>
      </c>
      <c r="U6" s="47" t="s">
        <v>64</v>
      </c>
      <c r="V6" s="47" t="s">
        <v>65</v>
      </c>
      <c r="X6" s="47" t="s">
        <v>63</v>
      </c>
      <c r="Y6" s="47" t="s">
        <v>64</v>
      </c>
      <c r="Z6" s="47" t="s">
        <v>65</v>
      </c>
    </row>
    <row r="7" spans="2:28" x14ac:dyDescent="0.25">
      <c r="B7" t="s">
        <v>18</v>
      </c>
      <c r="C7" s="44">
        <v>6784</v>
      </c>
      <c r="D7" s="44">
        <v>153</v>
      </c>
      <c r="E7" s="44">
        <v>310</v>
      </c>
      <c r="F7" s="44">
        <v>907</v>
      </c>
      <c r="H7" s="108">
        <v>91.324571000000006</v>
      </c>
      <c r="I7" s="108">
        <v>138.38146900000001</v>
      </c>
      <c r="J7" s="108">
        <v>274.34747599999997</v>
      </c>
      <c r="L7" s="44">
        <v>9</v>
      </c>
      <c r="M7" s="44">
        <v>6</v>
      </c>
      <c r="N7" s="44">
        <v>23</v>
      </c>
      <c r="P7" s="108">
        <v>1.535766</v>
      </c>
      <c r="Q7" s="108">
        <v>0.65334700000000001</v>
      </c>
      <c r="R7" s="108">
        <v>3.9363329999999999</v>
      </c>
      <c r="S7" s="108"/>
      <c r="T7" s="108">
        <v>92.860337000000001</v>
      </c>
      <c r="U7" s="108">
        <v>139.03481600000001</v>
      </c>
      <c r="V7" s="108">
        <v>278.28380900000002</v>
      </c>
      <c r="X7">
        <v>0</v>
      </c>
      <c r="Y7">
        <v>0</v>
      </c>
      <c r="Z7">
        <v>0</v>
      </c>
    </row>
    <row r="8" spans="2:28" x14ac:dyDescent="0.25">
      <c r="B8" t="s">
        <v>19</v>
      </c>
      <c r="C8" s="44">
        <v>1144</v>
      </c>
      <c r="D8" s="44">
        <v>4</v>
      </c>
      <c r="E8" s="44">
        <v>6</v>
      </c>
      <c r="F8" s="44">
        <v>41</v>
      </c>
      <c r="H8" s="108">
        <v>4.5622999999999997E-2</v>
      </c>
      <c r="I8" s="108">
        <v>6.1788999999999997E-2</v>
      </c>
      <c r="J8" s="108">
        <v>3.819877</v>
      </c>
      <c r="L8" s="44">
        <v>1</v>
      </c>
      <c r="M8" s="44">
        <v>2</v>
      </c>
      <c r="N8" s="44">
        <v>4</v>
      </c>
      <c r="P8" s="108">
        <v>2.2279E-2</v>
      </c>
      <c r="Q8" s="108">
        <v>0.147899</v>
      </c>
      <c r="R8" s="108">
        <v>0.24260899999999999</v>
      </c>
      <c r="S8" s="108"/>
      <c r="T8" s="108">
        <v>6.7902000000000004E-2</v>
      </c>
      <c r="U8" s="108">
        <v>0.20968800000000001</v>
      </c>
      <c r="V8" s="108">
        <v>4.0624859999999998</v>
      </c>
      <c r="X8">
        <v>0</v>
      </c>
      <c r="Y8">
        <v>0</v>
      </c>
      <c r="Z8">
        <v>0</v>
      </c>
    </row>
    <row r="9" spans="2:28" x14ac:dyDescent="0.25">
      <c r="B9" t="s">
        <v>20</v>
      </c>
      <c r="C9" s="44">
        <v>1</v>
      </c>
      <c r="D9" s="44">
        <v>1</v>
      </c>
      <c r="E9" s="44">
        <v>1</v>
      </c>
      <c r="F9" s="44">
        <v>1</v>
      </c>
      <c r="H9" s="108">
        <v>0.269542</v>
      </c>
      <c r="I9" s="108">
        <v>0.26960499999999998</v>
      </c>
      <c r="J9" s="108">
        <v>0.26960499999999998</v>
      </c>
      <c r="L9" s="44">
        <v>0</v>
      </c>
      <c r="M9" s="44">
        <v>0</v>
      </c>
      <c r="N9" s="44">
        <v>0</v>
      </c>
      <c r="P9" s="108">
        <v>0</v>
      </c>
      <c r="Q9" s="108">
        <v>0</v>
      </c>
      <c r="R9" s="108">
        <v>0</v>
      </c>
      <c r="S9" s="108"/>
      <c r="T9" s="108">
        <v>0.269542</v>
      </c>
      <c r="U9" s="108">
        <v>0.26960499999999998</v>
      </c>
      <c r="V9" s="108">
        <v>0.26960499999999998</v>
      </c>
      <c r="X9">
        <v>0</v>
      </c>
      <c r="Y9">
        <v>0</v>
      </c>
      <c r="Z9">
        <v>0</v>
      </c>
    </row>
    <row r="10" spans="2:28" x14ac:dyDescent="0.25">
      <c r="B10" t="s">
        <v>21</v>
      </c>
      <c r="C10" s="44">
        <v>5941</v>
      </c>
      <c r="D10" s="44">
        <v>152</v>
      </c>
      <c r="E10" s="44">
        <v>289</v>
      </c>
      <c r="F10" s="44">
        <v>483</v>
      </c>
      <c r="H10" s="108">
        <v>22.026803999999998</v>
      </c>
      <c r="I10" s="108">
        <v>38.174740999999997</v>
      </c>
      <c r="J10" s="108">
        <v>77.879309000000006</v>
      </c>
      <c r="L10" s="44">
        <v>10</v>
      </c>
      <c r="M10" s="44">
        <v>10</v>
      </c>
      <c r="N10" s="44">
        <v>17</v>
      </c>
      <c r="P10" s="108">
        <v>0.51728499999999999</v>
      </c>
      <c r="Q10" s="108">
        <v>0.52788400000000002</v>
      </c>
      <c r="R10" s="108">
        <v>0.79802499999999998</v>
      </c>
      <c r="S10" s="108"/>
      <c r="T10" s="108">
        <v>22.544089</v>
      </c>
      <c r="U10" s="108">
        <v>38.702624999999998</v>
      </c>
      <c r="V10" s="108">
        <v>78.677334000000002</v>
      </c>
      <c r="X10">
        <v>0</v>
      </c>
      <c r="Y10">
        <v>0</v>
      </c>
      <c r="Z10">
        <v>0</v>
      </c>
    </row>
    <row r="11" spans="2:28" x14ac:dyDescent="0.25">
      <c r="C11" s="44"/>
      <c r="D11" s="44"/>
      <c r="E11" s="44"/>
      <c r="F11" s="44"/>
      <c r="H11" s="108"/>
      <c r="I11" s="108"/>
      <c r="J11" s="108"/>
      <c r="L11" s="44"/>
      <c r="M11" s="44"/>
      <c r="N11" s="44"/>
      <c r="P11" s="108"/>
      <c r="Q11" s="108"/>
      <c r="R11" s="108"/>
      <c r="S11" s="108"/>
      <c r="T11" s="108"/>
      <c r="U11" s="108"/>
      <c r="V11" s="108"/>
    </row>
    <row r="12" spans="2:28" x14ac:dyDescent="0.25">
      <c r="C12" s="44"/>
      <c r="D12" s="44"/>
      <c r="E12" s="44"/>
      <c r="F12" s="44"/>
      <c r="H12" s="108"/>
      <c r="I12" s="108"/>
      <c r="J12" s="108"/>
      <c r="L12" s="44"/>
      <c r="M12" s="44"/>
      <c r="N12" s="44"/>
      <c r="P12" s="108"/>
      <c r="Q12" s="108"/>
      <c r="R12" s="108"/>
      <c r="S12" s="108"/>
      <c r="T12" s="108"/>
      <c r="U12" s="108"/>
      <c r="V12" s="108"/>
    </row>
    <row r="13" spans="2:28" x14ac:dyDescent="0.25">
      <c r="C13" s="44"/>
      <c r="D13" s="44"/>
      <c r="E13" s="44"/>
      <c r="F13" s="44"/>
      <c r="H13" s="108"/>
      <c r="I13" s="108"/>
      <c r="J13" s="108"/>
      <c r="L13" s="44"/>
      <c r="M13" s="44"/>
      <c r="N13" s="44"/>
      <c r="P13" s="108"/>
      <c r="Q13" s="108"/>
      <c r="R13" s="108"/>
      <c r="S13" s="108"/>
      <c r="T13" s="108"/>
      <c r="U13" s="108"/>
      <c r="V13" s="108"/>
    </row>
    <row r="14" spans="2:28" x14ac:dyDescent="0.25">
      <c r="C14" s="44"/>
      <c r="D14" s="44"/>
      <c r="E14" s="44"/>
      <c r="F14" s="44"/>
      <c r="H14" s="108"/>
      <c r="I14" s="108"/>
      <c r="J14" s="108"/>
      <c r="L14" s="44"/>
      <c r="M14" s="44"/>
      <c r="N14" s="44"/>
      <c r="P14" s="108"/>
      <c r="Q14" s="108"/>
      <c r="R14" s="108"/>
      <c r="S14" s="108"/>
      <c r="T14" s="108"/>
      <c r="U14" s="108"/>
      <c r="V14" s="108"/>
    </row>
    <row r="15" spans="2:28" x14ac:dyDescent="0.25">
      <c r="C15" s="44"/>
      <c r="D15" s="44"/>
      <c r="E15" s="44"/>
      <c r="F15" s="44"/>
      <c r="H15" s="108"/>
      <c r="I15" s="108"/>
      <c r="J15" s="108"/>
      <c r="L15" s="44"/>
      <c r="M15" s="44"/>
      <c r="N15" s="44"/>
      <c r="P15" s="108"/>
      <c r="Q15" s="108"/>
      <c r="R15" s="108"/>
      <c r="S15" s="108"/>
      <c r="T15" s="108"/>
      <c r="U15" s="108"/>
      <c r="V15" s="108"/>
    </row>
    <row r="16" spans="2:28" x14ac:dyDescent="0.25">
      <c r="C16" s="44"/>
      <c r="D16" s="44"/>
      <c r="E16" s="44"/>
      <c r="F16" s="44"/>
      <c r="H16" s="108"/>
      <c r="I16" s="108"/>
      <c r="J16" s="108"/>
      <c r="L16" s="44"/>
      <c r="M16" s="44"/>
      <c r="N16" s="44"/>
      <c r="P16" s="108"/>
      <c r="Q16" s="108"/>
      <c r="R16" s="108"/>
      <c r="S16" s="108"/>
      <c r="T16" s="108"/>
      <c r="U16" s="108"/>
      <c r="V16" s="108"/>
    </row>
    <row r="17" spans="3:26" x14ac:dyDescent="0.25">
      <c r="C17" s="44"/>
      <c r="D17" s="44"/>
      <c r="E17" s="44"/>
      <c r="F17" s="44"/>
      <c r="H17" s="108"/>
      <c r="I17" s="108"/>
      <c r="J17" s="108"/>
      <c r="L17" s="44"/>
      <c r="M17" s="44"/>
      <c r="N17" s="44"/>
      <c r="P17" s="108"/>
      <c r="Q17" s="108"/>
      <c r="R17" s="108"/>
      <c r="S17" s="108"/>
      <c r="T17" s="108"/>
      <c r="U17" s="108"/>
      <c r="V17" s="108"/>
    </row>
    <row r="18" spans="3:26" x14ac:dyDescent="0.25">
      <c r="C18" s="44"/>
      <c r="D18" s="44"/>
      <c r="E18" s="44"/>
      <c r="F18" s="44"/>
      <c r="H18" s="108"/>
      <c r="I18" s="108"/>
      <c r="J18" s="108"/>
      <c r="L18" s="44"/>
      <c r="M18" s="44"/>
      <c r="N18" s="44"/>
      <c r="P18" s="108"/>
      <c r="Q18" s="108"/>
      <c r="R18" s="108"/>
      <c r="S18" s="108"/>
      <c r="T18" s="108"/>
      <c r="U18" s="108"/>
      <c r="V18" s="108"/>
    </row>
    <row r="19" spans="3:26" x14ac:dyDescent="0.25">
      <c r="C19" s="44"/>
      <c r="D19" s="44"/>
      <c r="E19" s="44"/>
      <c r="F19" s="44"/>
      <c r="H19" s="108"/>
      <c r="I19" s="108"/>
      <c r="J19" s="108"/>
      <c r="L19" s="44"/>
      <c r="M19" s="44"/>
      <c r="N19" s="44"/>
      <c r="P19" s="108"/>
      <c r="Q19" s="108"/>
      <c r="R19" s="108"/>
      <c r="S19" s="108"/>
      <c r="T19" s="108"/>
      <c r="U19" s="108"/>
      <c r="V19" s="108"/>
    </row>
    <row r="20" spans="3:26" x14ac:dyDescent="0.25">
      <c r="C20" s="44"/>
      <c r="D20" s="44"/>
      <c r="E20" s="44"/>
      <c r="F20" s="44"/>
      <c r="H20" s="108"/>
      <c r="I20" s="108"/>
      <c r="J20" s="108"/>
      <c r="L20" s="44"/>
      <c r="M20" s="44"/>
      <c r="N20" s="44"/>
      <c r="P20" s="108"/>
      <c r="Q20" s="108"/>
      <c r="R20" s="108"/>
      <c r="S20" s="108"/>
      <c r="T20" s="108"/>
      <c r="U20" s="108"/>
      <c r="V20" s="108"/>
    </row>
    <row r="21" spans="3:26" x14ac:dyDescent="0.25">
      <c r="C21" s="44"/>
      <c r="D21" s="44"/>
      <c r="E21" s="44"/>
      <c r="F21" s="44"/>
      <c r="H21" s="108"/>
      <c r="I21" s="108"/>
      <c r="J21" s="108"/>
      <c r="L21" s="44"/>
      <c r="M21" s="44"/>
      <c r="N21" s="44"/>
      <c r="P21" s="108"/>
      <c r="Q21" s="108"/>
      <c r="R21" s="108"/>
      <c r="S21" s="108"/>
      <c r="T21" s="108"/>
      <c r="U21" s="108"/>
      <c r="V21" s="108"/>
    </row>
    <row r="22" spans="3:26" x14ac:dyDescent="0.25">
      <c r="C22" s="44"/>
      <c r="D22" s="44"/>
      <c r="E22" s="44"/>
      <c r="F22" s="44"/>
      <c r="H22" s="108"/>
      <c r="I22" s="108"/>
      <c r="J22" s="108"/>
      <c r="L22" s="44"/>
      <c r="M22" s="44"/>
      <c r="N22" s="44"/>
      <c r="P22" s="108"/>
      <c r="Q22" s="108"/>
      <c r="R22" s="108"/>
      <c r="S22" s="108"/>
      <c r="T22" s="108"/>
      <c r="U22" s="108"/>
      <c r="V22" s="108"/>
    </row>
    <row r="23" spans="3:26" x14ac:dyDescent="0.25">
      <c r="C23" s="44"/>
      <c r="D23" s="44"/>
      <c r="E23" s="44"/>
      <c r="F23" s="44"/>
      <c r="H23" s="108"/>
      <c r="I23" s="108"/>
      <c r="J23" s="108"/>
      <c r="L23" s="44"/>
      <c r="M23" s="44"/>
      <c r="N23" s="44"/>
      <c r="P23" s="108"/>
      <c r="Q23" s="108"/>
      <c r="R23" s="108"/>
      <c r="S23" s="108"/>
      <c r="T23" s="108"/>
      <c r="U23" s="108"/>
      <c r="V23" s="108"/>
    </row>
    <row r="24" spans="3:26" x14ac:dyDescent="0.25">
      <c r="C24" s="44"/>
      <c r="D24" s="44"/>
      <c r="E24" s="44"/>
      <c r="F24" s="44"/>
      <c r="H24" s="108"/>
      <c r="I24" s="108"/>
      <c r="J24" s="108"/>
      <c r="L24" s="44"/>
      <c r="M24" s="44"/>
      <c r="N24" s="44"/>
      <c r="P24" s="108"/>
      <c r="Q24" s="108"/>
      <c r="R24" s="108"/>
      <c r="S24" s="108"/>
      <c r="T24" s="108"/>
      <c r="U24" s="108"/>
      <c r="V24" s="108"/>
    </row>
    <row r="25" spans="3:26" x14ac:dyDescent="0.25">
      <c r="C25" s="44"/>
      <c r="D25" s="44"/>
      <c r="E25" s="44"/>
      <c r="F25" s="44"/>
      <c r="H25" s="108"/>
      <c r="I25" s="108"/>
      <c r="J25" s="108"/>
      <c r="L25" s="44"/>
      <c r="M25" s="44"/>
      <c r="N25" s="44"/>
      <c r="P25" s="108"/>
      <c r="Q25" s="108"/>
      <c r="R25" s="108"/>
      <c r="S25" s="108"/>
      <c r="T25" s="108"/>
      <c r="U25" s="108"/>
      <c r="V25" s="108"/>
    </row>
    <row r="26" spans="3:26" ht="15.75" customHeight="1" thickBot="1" x14ac:dyDescent="0.3">
      <c r="C26" s="44"/>
      <c r="D26" s="44"/>
      <c r="E26" s="44"/>
      <c r="F26" s="44"/>
      <c r="H26" s="108"/>
      <c r="I26" s="108"/>
      <c r="J26" s="108"/>
      <c r="L26" s="44"/>
      <c r="M26" s="44"/>
      <c r="N26" s="44"/>
      <c r="P26" s="108"/>
      <c r="Q26" s="108"/>
      <c r="R26" s="108"/>
      <c r="S26" s="108"/>
      <c r="T26" s="108"/>
      <c r="U26" s="108"/>
      <c r="V26" s="108"/>
    </row>
    <row r="27" spans="3:26" ht="15.75" customHeight="1" thickBot="1" x14ac:dyDescent="0.3">
      <c r="C27" s="44"/>
      <c r="D27" s="63">
        <f>SUM(D7:D26)</f>
        <v>310</v>
      </c>
      <c r="E27" s="63">
        <f>SUM(E7:E26)</f>
        <v>606</v>
      </c>
      <c r="F27" s="63">
        <f>SUM(F7:F26)</f>
        <v>1432</v>
      </c>
      <c r="H27" s="114">
        <f>SUM(H7:H26)</f>
        <v>113.66654000000001</v>
      </c>
      <c r="I27" s="114">
        <f>SUM(I7:I26)</f>
        <v>176.88760400000001</v>
      </c>
      <c r="J27" s="114">
        <f>SUM(J7:J26)</f>
        <v>356.31626700000004</v>
      </c>
      <c r="L27" s="63">
        <f>SUM(L7:L26)</f>
        <v>20</v>
      </c>
      <c r="M27" s="63">
        <f>SUM(M7:M26)</f>
        <v>18</v>
      </c>
      <c r="N27" s="63">
        <f>SUM(N7:N26)</f>
        <v>44</v>
      </c>
      <c r="P27" s="114">
        <f>SUM(P7:P26)</f>
        <v>2.0753300000000001</v>
      </c>
      <c r="Q27" s="114">
        <f>SUM(Q7:Q26)</f>
        <v>1.3291300000000001</v>
      </c>
      <c r="R27" s="114">
        <f>SUM(R7:R26)</f>
        <v>4.9769670000000001</v>
      </c>
      <c r="S27" s="109"/>
      <c r="T27" s="114">
        <f>SUM(T7:T26)</f>
        <v>115.74187000000001</v>
      </c>
      <c r="U27" s="114">
        <f>SUM(U7:U26)</f>
        <v>178.21673400000003</v>
      </c>
      <c r="V27" s="114">
        <f>SUM(V7:V26)</f>
        <v>361.29323399999998</v>
      </c>
      <c r="X27" s="63">
        <f>SUM(X7:X26)</f>
        <v>0</v>
      </c>
      <c r="Y27" s="63">
        <f>SUM(Y7:Y26)</f>
        <v>0</v>
      </c>
      <c r="Z27" s="63">
        <f>SUM(Z7:Z26)</f>
        <v>0</v>
      </c>
    </row>
    <row r="28" spans="3:26" x14ac:dyDescent="0.25">
      <c r="H28" s="109"/>
      <c r="I28" s="109"/>
      <c r="J28" s="109"/>
      <c r="L28" s="113"/>
      <c r="M28" s="113"/>
      <c r="N28" s="113"/>
      <c r="P28" s="109"/>
      <c r="Q28" s="109"/>
      <c r="R28" s="109"/>
      <c r="S28" s="109"/>
      <c r="T28" s="109"/>
      <c r="U28" s="109"/>
      <c r="V28" s="109"/>
    </row>
    <row r="29" spans="3:26" x14ac:dyDescent="0.25">
      <c r="H29" s="109"/>
      <c r="I29" s="109"/>
      <c r="J29" s="109"/>
      <c r="L29" s="113"/>
      <c r="M29" s="113"/>
      <c r="N29" s="113"/>
      <c r="P29" s="109"/>
      <c r="Q29" s="109"/>
      <c r="R29" s="109"/>
      <c r="S29" s="109"/>
      <c r="T29" s="109"/>
      <c r="U29" s="109"/>
      <c r="V29" s="109"/>
    </row>
    <row r="30" spans="3:26" x14ac:dyDescent="0.25">
      <c r="H30" s="109"/>
      <c r="I30" s="109"/>
      <c r="J30" s="109"/>
      <c r="L30" s="113"/>
      <c r="M30" s="113"/>
      <c r="N30" s="113"/>
      <c r="P30" s="109"/>
      <c r="Q30" s="109"/>
      <c r="R30" s="109"/>
      <c r="S30" s="109"/>
      <c r="T30" s="109"/>
      <c r="U30" s="109"/>
      <c r="V30" s="109"/>
    </row>
    <row r="31" spans="3:26" x14ac:dyDescent="0.25">
      <c r="H31" s="109"/>
      <c r="I31" s="109"/>
      <c r="J31" s="109"/>
      <c r="L31" s="113"/>
      <c r="M31" s="113"/>
      <c r="N31" s="113"/>
      <c r="P31" s="109"/>
      <c r="Q31" s="109"/>
      <c r="R31" s="109"/>
      <c r="S31" s="109"/>
      <c r="T31" s="109"/>
      <c r="U31" s="109"/>
      <c r="V31" s="109"/>
    </row>
    <row r="32" spans="3:26" x14ac:dyDescent="0.25">
      <c r="H32" s="109"/>
      <c r="I32" s="109"/>
      <c r="J32" s="109"/>
      <c r="L32" s="113"/>
      <c r="M32" s="113"/>
      <c r="N32" s="113"/>
      <c r="P32" s="109"/>
      <c r="Q32" s="109"/>
      <c r="R32" s="109"/>
      <c r="S32" s="109"/>
      <c r="T32" s="109"/>
      <c r="U32" s="109"/>
      <c r="V32" s="109"/>
    </row>
    <row r="33" spans="8:22" x14ac:dyDescent="0.25">
      <c r="H33" s="109"/>
      <c r="I33" s="109"/>
      <c r="J33" s="109"/>
      <c r="L33" s="113"/>
      <c r="M33" s="113"/>
      <c r="N33" s="113"/>
      <c r="P33" s="109"/>
      <c r="Q33" s="109"/>
      <c r="R33" s="109"/>
      <c r="S33" s="109"/>
      <c r="T33" s="109"/>
      <c r="U33" s="109"/>
      <c r="V33" s="109"/>
    </row>
    <row r="34" spans="8:22" x14ac:dyDescent="0.25">
      <c r="H34" s="109"/>
      <c r="I34" s="109"/>
      <c r="J34" s="109"/>
      <c r="L34" s="109"/>
      <c r="M34" s="109"/>
      <c r="N34" s="109"/>
      <c r="P34" s="109"/>
      <c r="Q34" s="109"/>
      <c r="R34" s="109"/>
      <c r="S34" s="109"/>
      <c r="T34" s="109"/>
      <c r="U34" s="109"/>
      <c r="V34" s="109"/>
    </row>
    <row r="35" spans="8:22" x14ac:dyDescent="0.25">
      <c r="H35" s="109"/>
      <c r="I35" s="109"/>
      <c r="J35" s="109"/>
      <c r="L35" s="109"/>
      <c r="M35" s="109"/>
      <c r="N35" s="109"/>
      <c r="P35" s="109"/>
      <c r="Q35" s="109"/>
      <c r="R35" s="109"/>
      <c r="S35" s="109"/>
      <c r="T35" s="109"/>
      <c r="U35" s="109"/>
      <c r="V35" s="109"/>
    </row>
    <row r="36" spans="8:22" x14ac:dyDescent="0.25">
      <c r="L36" s="109"/>
      <c r="M36" s="109"/>
      <c r="N36" s="109"/>
      <c r="P36" s="109"/>
      <c r="Q36" s="109"/>
      <c r="R36" s="109"/>
      <c r="S36" s="109"/>
      <c r="T36" s="109"/>
      <c r="U36" s="109"/>
      <c r="V36" s="109"/>
    </row>
    <row r="37" spans="8:22" x14ac:dyDescent="0.25">
      <c r="L37" s="109"/>
      <c r="M37" s="109"/>
      <c r="N37" s="109"/>
      <c r="P37" s="109"/>
      <c r="Q37" s="109"/>
      <c r="R37" s="109"/>
      <c r="S37" s="109"/>
      <c r="T37" s="109"/>
      <c r="U37" s="109"/>
      <c r="V37" s="109"/>
    </row>
    <row r="38" spans="8:22" x14ac:dyDescent="0.25">
      <c r="L38" s="109"/>
      <c r="M38" s="109"/>
      <c r="N38" s="109"/>
      <c r="P38" s="109"/>
      <c r="Q38" s="109"/>
      <c r="R38" s="109"/>
      <c r="S38" s="109"/>
      <c r="T38" s="109"/>
      <c r="U38" s="109"/>
      <c r="V38" s="109"/>
    </row>
    <row r="39" spans="8:22" x14ac:dyDescent="0.25">
      <c r="L39" s="109"/>
      <c r="M39" s="109"/>
      <c r="N39" s="109"/>
      <c r="P39" s="109"/>
      <c r="Q39" s="109"/>
      <c r="R39" s="109"/>
      <c r="S39" s="109"/>
      <c r="T39" s="109"/>
      <c r="U39" s="109"/>
      <c r="V39" s="109"/>
    </row>
    <row r="40" spans="8:22" x14ac:dyDescent="0.25">
      <c r="L40" s="109"/>
      <c r="M40" s="109"/>
      <c r="N40" s="109"/>
      <c r="P40" s="109"/>
      <c r="Q40" s="109"/>
      <c r="R40" s="109"/>
      <c r="S40" s="109"/>
      <c r="T40" s="109"/>
      <c r="U40" s="109"/>
      <c r="V40" s="109"/>
    </row>
    <row r="41" spans="8:22" x14ac:dyDescent="0.25">
      <c r="P41" s="109"/>
      <c r="Q41" s="109"/>
      <c r="R41" s="109"/>
      <c r="S41" s="109"/>
      <c r="T41" s="109"/>
      <c r="U41" s="109"/>
      <c r="V41" s="109"/>
    </row>
    <row r="42" spans="8:22" x14ac:dyDescent="0.25">
      <c r="P42" s="109"/>
      <c r="Q42" s="109"/>
      <c r="R42" s="109"/>
      <c r="S42" s="109"/>
      <c r="T42" s="109"/>
      <c r="U42" s="109"/>
      <c r="V42" s="109"/>
    </row>
    <row r="43" spans="8:22" x14ac:dyDescent="0.25">
      <c r="P43" s="109"/>
      <c r="Q43" s="109"/>
      <c r="R43" s="109"/>
      <c r="S43" s="109"/>
      <c r="T43" s="109"/>
      <c r="U43" s="109"/>
      <c r="V43" s="109"/>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23</v>
      </c>
      <c r="C2" t="s">
        <v>24</v>
      </c>
    </row>
    <row r="3" spans="2:22" ht="15.75" customHeight="1" thickBot="1" x14ac:dyDescent="0.3"/>
    <row r="4" spans="2:22" ht="15.75" customHeight="1" thickBot="1" x14ac:dyDescent="0.3">
      <c r="B4" s="22"/>
      <c r="C4" s="146" t="s">
        <v>11</v>
      </c>
      <c r="D4" s="137"/>
      <c r="E4" s="137"/>
      <c r="F4" s="137"/>
      <c r="G4" s="137"/>
      <c r="H4" s="137"/>
      <c r="I4" s="137"/>
      <c r="J4" s="137"/>
      <c r="K4" s="137"/>
      <c r="L4" s="137"/>
      <c r="M4" s="137"/>
      <c r="N4" s="137"/>
      <c r="O4" s="137"/>
      <c r="P4" s="137"/>
      <c r="Q4" s="137"/>
      <c r="R4" s="137"/>
      <c r="S4" s="137"/>
      <c r="T4" s="137"/>
      <c r="U4" s="137"/>
      <c r="V4" s="137"/>
    </row>
    <row r="5" spans="2:22" ht="15.75" customHeight="1" thickBot="1" x14ac:dyDescent="0.3">
      <c r="C5" s="146" t="s">
        <v>15</v>
      </c>
      <c r="D5" s="137"/>
      <c r="E5" s="137"/>
      <c r="F5" s="147" t="s">
        <v>25</v>
      </c>
      <c r="G5" s="137"/>
      <c r="H5" s="137"/>
      <c r="J5" s="146" t="s">
        <v>16</v>
      </c>
      <c r="K5" s="137"/>
      <c r="L5" s="137"/>
      <c r="M5" s="147" t="s">
        <v>26</v>
      </c>
      <c r="N5" s="137"/>
      <c r="O5" s="137"/>
      <c r="Q5" s="146" t="s">
        <v>17</v>
      </c>
      <c r="R5" s="137"/>
      <c r="S5" s="137"/>
      <c r="T5" s="147" t="s">
        <v>27</v>
      </c>
      <c r="U5" s="137"/>
      <c r="V5" s="137"/>
    </row>
    <row r="6" spans="2:22" ht="15.75" customHeight="1" thickBot="1" x14ac:dyDescent="0.3">
      <c r="B6" s="9" t="s">
        <v>14</v>
      </c>
      <c r="C6" s="10" t="s">
        <v>28</v>
      </c>
      <c r="D6" s="119" t="s">
        <v>29</v>
      </c>
      <c r="E6" s="10" t="s">
        <v>30</v>
      </c>
      <c r="F6" s="120" t="s">
        <v>28</v>
      </c>
      <c r="G6" s="121" t="s">
        <v>29</v>
      </c>
      <c r="H6" s="120" t="s">
        <v>30</v>
      </c>
      <c r="I6" s="10"/>
      <c r="J6" s="10" t="s">
        <v>28</v>
      </c>
      <c r="K6" s="119" t="s">
        <v>29</v>
      </c>
      <c r="L6" s="10" t="s">
        <v>30</v>
      </c>
      <c r="M6" s="120" t="s">
        <v>28</v>
      </c>
      <c r="N6" s="121" t="s">
        <v>29</v>
      </c>
      <c r="O6" s="120" t="s">
        <v>30</v>
      </c>
      <c r="P6" s="10"/>
      <c r="Q6" s="10" t="s">
        <v>28</v>
      </c>
      <c r="R6" s="119" t="s">
        <v>29</v>
      </c>
      <c r="S6" s="10" t="s">
        <v>30</v>
      </c>
      <c r="T6" s="120" t="s">
        <v>28</v>
      </c>
      <c r="U6" s="121" t="s">
        <v>29</v>
      </c>
      <c r="V6" s="120" t="s">
        <v>30</v>
      </c>
    </row>
    <row r="7" spans="2:22" x14ac:dyDescent="0.25">
      <c r="B7" s="2" t="s">
        <v>18</v>
      </c>
      <c r="C7" s="7">
        <v>10.901362000000001</v>
      </c>
      <c r="D7" s="7">
        <v>270.84636899999998</v>
      </c>
      <c r="E7" s="7">
        <v>153.2459188</v>
      </c>
      <c r="F7" s="48">
        <f t="shared" ref="F7:F10" si="0">IFERROR(C7/($C7+$D7+$E7), "NaN")</f>
        <v>2.506096814289633E-2</v>
      </c>
      <c r="G7" s="48">
        <f t="shared" ref="G7:G10" si="1">IFERROR(D7/($C7+$D7+$E7), "NaN")</f>
        <v>0.6226444204979289</v>
      </c>
      <c r="H7" s="48">
        <f t="shared" ref="H7:H10" si="2">IFERROR(E7/($C7+$D7+$E7), "NaN")</f>
        <v>0.35229461135917489</v>
      </c>
      <c r="I7" s="49"/>
      <c r="J7" s="7">
        <v>13.9682032</v>
      </c>
      <c r="K7" s="7">
        <v>408.91146129999998</v>
      </c>
      <c r="L7" s="7">
        <v>258.04674490000002</v>
      </c>
      <c r="M7" s="48">
        <f t="shared" ref="M7:M10" si="3">IFERROR(J7/($J7+$K7+$L7), "NaN")</f>
        <v>2.0513528344873737E-2</v>
      </c>
      <c r="N7" s="48">
        <f t="shared" ref="N7:N10" si="4">IFERROR(K7/($J7+$K7+$L7), "NaN")</f>
        <v>0.60052225270615267</v>
      </c>
      <c r="O7" s="48">
        <f t="shared" ref="O7:O10" si="5">IFERROR(L7/($J7+$K7+$L7), "NaN")</f>
        <v>0.37896421894897359</v>
      </c>
      <c r="P7" s="49"/>
      <c r="Q7" s="7">
        <v>22.9441849</v>
      </c>
      <c r="R7" s="7">
        <v>884.52446440000006</v>
      </c>
      <c r="S7" s="7">
        <v>621.65398170000003</v>
      </c>
      <c r="T7" s="48">
        <f t="shared" ref="T7:T10" si="6">IFERROR(Q7/($Q7+$R7+$S7), "NaN")</f>
        <v>1.5004803692556164E-2</v>
      </c>
      <c r="U7" s="48">
        <f t="shared" ref="U7:U10" si="7">IFERROR(R7/($Q7+$R7+$S7), "NaN")</f>
        <v>0.57845227483262585</v>
      </c>
      <c r="V7" s="48">
        <f t="shared" ref="V7:V10" si="8">IFERROR(S7/($Q7+$R7+$S7), "NaN")</f>
        <v>0.40654292147481791</v>
      </c>
    </row>
    <row r="8" spans="2:22" x14ac:dyDescent="0.25">
      <c r="B8" s="2" t="s">
        <v>19</v>
      </c>
      <c r="C8" s="7">
        <v>4.1290399999999998E-2</v>
      </c>
      <c r="D8" s="7">
        <v>1.2903226000000001</v>
      </c>
      <c r="E8" s="7">
        <v>1.4167742000000001</v>
      </c>
      <c r="F8" s="48">
        <f t="shared" si="0"/>
        <v>1.502350178315486E-2</v>
      </c>
      <c r="G8" s="48">
        <f t="shared" si="1"/>
        <v>0.46948355748418563</v>
      </c>
      <c r="H8" s="48">
        <f t="shared" si="2"/>
        <v>0.5154929407326595</v>
      </c>
      <c r="I8" s="49"/>
      <c r="J8" s="7">
        <v>8.2580799999999996E-2</v>
      </c>
      <c r="K8" s="7">
        <v>2.5806452000000002</v>
      </c>
      <c r="L8" s="7">
        <v>2.8335484000000002</v>
      </c>
      <c r="M8" s="48">
        <f t="shared" si="3"/>
        <v>1.502350178315486E-2</v>
      </c>
      <c r="N8" s="48">
        <f t="shared" si="4"/>
        <v>0.46948355748418563</v>
      </c>
      <c r="O8" s="48">
        <f t="shared" si="5"/>
        <v>0.5154929407326595</v>
      </c>
      <c r="P8" s="49"/>
      <c r="Q8" s="7">
        <v>0.59871069999999993</v>
      </c>
      <c r="R8" s="7">
        <v>18.7096777</v>
      </c>
      <c r="S8" s="7">
        <v>20.543226000000001</v>
      </c>
      <c r="T8" s="48">
        <f t="shared" si="6"/>
        <v>1.5023499273846228E-2</v>
      </c>
      <c r="U8" s="48">
        <f t="shared" si="7"/>
        <v>0.46948355748418563</v>
      </c>
      <c r="V8" s="48">
        <f t="shared" si="8"/>
        <v>0.51549294324196815</v>
      </c>
    </row>
    <row r="9" spans="2:22" x14ac:dyDescent="0.25">
      <c r="B9" s="2" t="s">
        <v>20</v>
      </c>
      <c r="C9" s="7">
        <v>0.19490260000000001</v>
      </c>
      <c r="D9" s="7">
        <v>1.1724138</v>
      </c>
      <c r="E9" s="7">
        <v>0.67166420000000004</v>
      </c>
      <c r="F9" s="48">
        <f t="shared" si="0"/>
        <v>9.5588256209990438E-2</v>
      </c>
      <c r="G9" s="48">
        <f t="shared" si="1"/>
        <v>0.57499997793014801</v>
      </c>
      <c r="H9" s="48">
        <f t="shared" si="2"/>
        <v>0.32941176585986159</v>
      </c>
      <c r="I9" s="49"/>
      <c r="J9" s="7">
        <v>0.19490260000000001</v>
      </c>
      <c r="K9" s="7">
        <v>1.1724138</v>
      </c>
      <c r="L9" s="7">
        <v>0.67166420000000004</v>
      </c>
      <c r="M9" s="48">
        <f t="shared" si="3"/>
        <v>9.5588256209990438E-2</v>
      </c>
      <c r="N9" s="48">
        <f t="shared" si="4"/>
        <v>0.57499997793014801</v>
      </c>
      <c r="O9" s="48">
        <f t="shared" si="5"/>
        <v>0.32941176585986159</v>
      </c>
      <c r="P9" s="49"/>
      <c r="Q9" s="7">
        <v>0.19490260000000001</v>
      </c>
      <c r="R9" s="7">
        <v>1.1724138</v>
      </c>
      <c r="S9" s="7">
        <v>0.67166420000000004</v>
      </c>
      <c r="T9" s="48">
        <f t="shared" si="6"/>
        <v>9.5588256209990438E-2</v>
      </c>
      <c r="U9" s="48">
        <f t="shared" si="7"/>
        <v>0.57499997793014801</v>
      </c>
      <c r="V9" s="48">
        <f t="shared" si="8"/>
        <v>0.32941176585986159</v>
      </c>
    </row>
    <row r="10" spans="2:22" x14ac:dyDescent="0.25">
      <c r="B10" s="2" t="s">
        <v>21</v>
      </c>
      <c r="C10" s="7">
        <v>7.7643138</v>
      </c>
      <c r="D10" s="7">
        <v>78.727354399999996</v>
      </c>
      <c r="E10" s="7">
        <v>43.223797099999999</v>
      </c>
      <c r="F10" s="48">
        <f t="shared" si="0"/>
        <v>5.9856500395253948E-2</v>
      </c>
      <c r="G10" s="48">
        <f t="shared" si="1"/>
        <v>0.60692342441915437</v>
      </c>
      <c r="H10" s="48">
        <f t="shared" si="2"/>
        <v>0.3332200751855916</v>
      </c>
      <c r="I10" s="49"/>
      <c r="J10" s="7">
        <v>14.822538700000001</v>
      </c>
      <c r="K10" s="7">
        <v>166.20032180000001</v>
      </c>
      <c r="L10" s="7">
        <v>92.527650199999997</v>
      </c>
      <c r="M10" s="48">
        <f t="shared" si="3"/>
        <v>5.4185746764171552E-2</v>
      </c>
      <c r="N10" s="48">
        <f t="shared" si="4"/>
        <v>0.60756721445959994</v>
      </c>
      <c r="O10" s="48">
        <f t="shared" si="5"/>
        <v>0.33824703877622841</v>
      </c>
      <c r="P10" s="49"/>
      <c r="Q10" s="7">
        <v>25.916401799999999</v>
      </c>
      <c r="R10" s="7">
        <v>277.21156819999999</v>
      </c>
      <c r="S10" s="7">
        <v>153.7407317</v>
      </c>
      <c r="T10" s="48">
        <f t="shared" si="6"/>
        <v>5.6726148461397223E-2</v>
      </c>
      <c r="U10" s="48">
        <f t="shared" si="7"/>
        <v>0.60676419104329293</v>
      </c>
      <c r="V10" s="48">
        <f t="shared" si="8"/>
        <v>0.33650966049530989</v>
      </c>
    </row>
    <row r="11" spans="2:22" x14ac:dyDescent="0.25">
      <c r="B11" s="2"/>
      <c r="C11" s="7"/>
      <c r="D11" s="7"/>
      <c r="E11" s="7"/>
      <c r="F11" s="48"/>
      <c r="G11" s="48"/>
      <c r="H11" s="48"/>
      <c r="I11" s="49"/>
      <c r="J11" s="7"/>
      <c r="K11" s="7"/>
      <c r="L11" s="7"/>
      <c r="M11" s="48"/>
      <c r="N11" s="48"/>
      <c r="O11" s="48"/>
      <c r="P11" s="49"/>
      <c r="Q11" s="7"/>
      <c r="R11" s="7"/>
      <c r="S11" s="7"/>
      <c r="T11" s="48"/>
      <c r="U11" s="48"/>
      <c r="V11" s="48"/>
    </row>
    <row r="12" spans="2:22" x14ac:dyDescent="0.25">
      <c r="B12" s="2"/>
      <c r="C12" s="7"/>
      <c r="D12" s="7"/>
      <c r="E12" s="7"/>
      <c r="F12" s="48"/>
      <c r="G12" s="48"/>
      <c r="H12" s="48"/>
      <c r="I12" s="49"/>
      <c r="J12" s="7"/>
      <c r="K12" s="7"/>
      <c r="L12" s="7"/>
      <c r="M12" s="48"/>
      <c r="N12" s="48"/>
      <c r="O12" s="48"/>
      <c r="P12" s="49"/>
      <c r="Q12" s="7"/>
      <c r="R12" s="7"/>
      <c r="S12" s="7"/>
      <c r="T12" s="48"/>
      <c r="U12" s="48"/>
      <c r="V12" s="48"/>
    </row>
    <row r="13" spans="2:22" x14ac:dyDescent="0.25">
      <c r="B13" s="2"/>
      <c r="C13" s="7"/>
      <c r="D13" s="7"/>
      <c r="E13" s="7"/>
      <c r="F13" s="48"/>
      <c r="G13" s="48"/>
      <c r="H13" s="48"/>
      <c r="I13" s="49"/>
      <c r="J13" s="7"/>
      <c r="K13" s="7"/>
      <c r="L13" s="7"/>
      <c r="M13" s="48"/>
      <c r="N13" s="48"/>
      <c r="O13" s="48"/>
      <c r="P13" s="49"/>
      <c r="Q13" s="7"/>
      <c r="R13" s="7"/>
      <c r="S13" s="7"/>
      <c r="T13" s="48"/>
      <c r="U13" s="48"/>
      <c r="V13" s="48"/>
    </row>
    <row r="14" spans="2:22" x14ac:dyDescent="0.25">
      <c r="B14" s="2"/>
      <c r="C14" s="7"/>
      <c r="D14" s="7"/>
      <c r="E14" s="7"/>
      <c r="F14" s="48"/>
      <c r="G14" s="48"/>
      <c r="H14" s="48"/>
      <c r="I14" s="49"/>
      <c r="J14" s="7"/>
      <c r="K14" s="7"/>
      <c r="L14" s="7"/>
      <c r="M14" s="48"/>
      <c r="N14" s="48"/>
      <c r="O14" s="48"/>
      <c r="P14" s="49"/>
      <c r="Q14" s="7"/>
      <c r="R14" s="7"/>
      <c r="S14" s="7"/>
      <c r="T14" s="48"/>
      <c r="U14" s="48"/>
      <c r="V14" s="48"/>
    </row>
    <row r="15" spans="2:22" x14ac:dyDescent="0.25">
      <c r="B15" s="11"/>
      <c r="C15" s="40"/>
      <c r="D15" s="40"/>
      <c r="E15" s="40"/>
      <c r="F15" s="48"/>
      <c r="G15" s="48"/>
      <c r="H15" s="48"/>
      <c r="I15" s="40"/>
      <c r="J15" s="40"/>
      <c r="K15" s="40"/>
      <c r="L15" s="40"/>
      <c r="M15" s="48"/>
      <c r="N15" s="48"/>
      <c r="O15" s="48"/>
      <c r="P15" s="40"/>
      <c r="Q15" s="40"/>
      <c r="R15" s="40"/>
      <c r="S15" s="40"/>
      <c r="T15" s="48"/>
      <c r="U15" s="48"/>
      <c r="V15" s="48"/>
    </row>
    <row r="16" spans="2:22" x14ac:dyDescent="0.25">
      <c r="B16" s="11"/>
      <c r="C16" s="40"/>
      <c r="D16" s="40"/>
      <c r="E16" s="40"/>
      <c r="F16" s="48"/>
      <c r="G16" s="48"/>
      <c r="H16" s="48"/>
      <c r="I16" s="40"/>
      <c r="J16" s="40"/>
      <c r="K16" s="40"/>
      <c r="L16" s="40"/>
      <c r="M16" s="48"/>
      <c r="N16" s="48"/>
      <c r="O16" s="48"/>
      <c r="P16" s="40"/>
      <c r="Q16" s="40"/>
      <c r="R16" s="40"/>
      <c r="S16" s="40"/>
      <c r="T16" s="48"/>
      <c r="U16" s="48"/>
      <c r="V16" s="48"/>
    </row>
    <row r="17" spans="2:22" x14ac:dyDescent="0.25">
      <c r="B17" s="11"/>
      <c r="C17" s="40"/>
      <c r="D17" s="40"/>
      <c r="E17" s="40"/>
      <c r="F17" s="48"/>
      <c r="G17" s="48"/>
      <c r="H17" s="48"/>
      <c r="I17" s="40"/>
      <c r="J17" s="40"/>
      <c r="K17" s="40"/>
      <c r="L17" s="40"/>
      <c r="M17" s="48"/>
      <c r="N17" s="48"/>
      <c r="O17" s="48"/>
      <c r="P17" s="40"/>
      <c r="Q17" s="40"/>
      <c r="R17" s="40"/>
      <c r="S17" s="40"/>
      <c r="T17" s="48"/>
      <c r="U17" s="48"/>
      <c r="V17" s="48"/>
    </row>
    <row r="18" spans="2:22" x14ac:dyDescent="0.25">
      <c r="B18" s="11"/>
      <c r="C18" s="40"/>
      <c r="D18" s="40"/>
      <c r="E18" s="40"/>
      <c r="F18" s="48"/>
      <c r="G18" s="48"/>
      <c r="H18" s="48"/>
      <c r="I18" s="40"/>
      <c r="J18" s="40"/>
      <c r="K18" s="40"/>
      <c r="L18" s="40"/>
      <c r="M18" s="48"/>
      <c r="N18" s="48"/>
      <c r="O18" s="48"/>
      <c r="P18" s="40"/>
      <c r="Q18" s="40"/>
      <c r="R18" s="40"/>
      <c r="S18" s="40"/>
      <c r="T18" s="48"/>
      <c r="U18" s="48"/>
      <c r="V18" s="48"/>
    </row>
    <row r="19" spans="2:22" x14ac:dyDescent="0.25">
      <c r="B19" s="11"/>
      <c r="C19" s="40"/>
      <c r="D19" s="40"/>
      <c r="E19" s="40"/>
      <c r="F19" s="48"/>
      <c r="G19" s="48"/>
      <c r="H19" s="48"/>
      <c r="I19" s="40"/>
      <c r="J19" s="40"/>
      <c r="K19" s="40"/>
      <c r="L19" s="40"/>
      <c r="M19" s="48"/>
      <c r="N19" s="48"/>
      <c r="O19" s="48"/>
      <c r="P19" s="40"/>
      <c r="Q19" s="40"/>
      <c r="R19" s="40"/>
      <c r="S19" s="40"/>
      <c r="T19" s="48"/>
      <c r="U19" s="48"/>
      <c r="V19" s="48"/>
    </row>
    <row r="20" spans="2:22" x14ac:dyDescent="0.25">
      <c r="B20" s="11"/>
      <c r="C20" s="40"/>
      <c r="D20" s="40"/>
      <c r="E20" s="40"/>
      <c r="F20" s="48"/>
      <c r="G20" s="48"/>
      <c r="H20" s="48"/>
      <c r="I20" s="40"/>
      <c r="J20" s="40"/>
      <c r="K20" s="40"/>
      <c r="L20" s="40"/>
      <c r="M20" s="48"/>
      <c r="N20" s="48"/>
      <c r="O20" s="48"/>
      <c r="P20" s="40"/>
      <c r="Q20" s="40"/>
      <c r="R20" s="40"/>
      <c r="S20" s="40"/>
      <c r="T20" s="48"/>
      <c r="U20" s="48"/>
      <c r="V20" s="48"/>
    </row>
    <row r="21" spans="2:22" x14ac:dyDescent="0.25">
      <c r="B21" s="11"/>
      <c r="C21" s="40"/>
      <c r="D21" s="40"/>
      <c r="E21" s="40"/>
      <c r="F21" s="48"/>
      <c r="G21" s="48"/>
      <c r="H21" s="48"/>
      <c r="I21" s="40"/>
      <c r="J21" s="40"/>
      <c r="K21" s="40"/>
      <c r="L21" s="40"/>
      <c r="M21" s="48"/>
      <c r="N21" s="48"/>
      <c r="O21" s="48"/>
      <c r="P21" s="40"/>
      <c r="Q21" s="40"/>
      <c r="R21" s="40"/>
      <c r="S21" s="40"/>
      <c r="T21" s="48"/>
      <c r="U21" s="48"/>
      <c r="V21" s="48"/>
    </row>
    <row r="22" spans="2:22" x14ac:dyDescent="0.25">
      <c r="B22" s="11"/>
      <c r="C22" s="40"/>
      <c r="D22" s="40"/>
      <c r="E22" s="40"/>
      <c r="F22" s="48"/>
      <c r="G22" s="48"/>
      <c r="H22" s="48"/>
      <c r="I22" s="40"/>
      <c r="J22" s="40"/>
      <c r="K22" s="40"/>
      <c r="L22" s="40"/>
      <c r="M22" s="48"/>
      <c r="N22" s="48"/>
      <c r="O22" s="48"/>
      <c r="P22" s="40"/>
      <c r="Q22" s="40"/>
      <c r="R22" s="40"/>
      <c r="S22" s="40"/>
      <c r="T22" s="48"/>
      <c r="U22" s="48"/>
      <c r="V22" s="48"/>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22</v>
      </c>
      <c r="C27" s="25">
        <f>SUM(C7:C26)</f>
        <v>18.901868800000003</v>
      </c>
      <c r="D27" s="25">
        <f>SUM(D7:D26)</f>
        <v>352.03645979999999</v>
      </c>
      <c r="E27" s="25">
        <f>SUM(E7:E26)</f>
        <v>198.55815430000001</v>
      </c>
      <c r="F27" s="132">
        <f t="shared" ref="F27:H27" si="9">IFERROR(C27/($C27+$D27+$E27), "NaN")</f>
        <v>3.3190492597509245E-2</v>
      </c>
      <c r="G27" s="132">
        <f t="shared" si="9"/>
        <v>0.61815387868131111</v>
      </c>
      <c r="H27" s="132">
        <f t="shared" si="9"/>
        <v>0.34865562872117956</v>
      </c>
      <c r="I27" s="27"/>
      <c r="J27" s="25">
        <f>SUM(J7:J26)</f>
        <v>29.068225300000002</v>
      </c>
      <c r="K27" s="25">
        <f>SUM(K7:K26)</f>
        <v>578.86484210000003</v>
      </c>
      <c r="L27" s="25">
        <f>SUM(L7:L26)</f>
        <v>354.0796077</v>
      </c>
      <c r="M27" s="132">
        <f t="shared" ref="M27:O27" si="10">IFERROR(J27/($J27+$K27+$L27), "NaN")</f>
        <v>3.0216052295754206E-2</v>
      </c>
      <c r="N27" s="132">
        <f t="shared" si="10"/>
        <v>0.60172267692816805</v>
      </c>
      <c r="O27" s="132">
        <f t="shared" si="10"/>
        <v>0.36806127077607775</v>
      </c>
      <c r="P27" s="27"/>
      <c r="Q27" s="25">
        <f>SUM(Q7:Q26)</f>
        <v>49.654200000000003</v>
      </c>
      <c r="R27" s="25">
        <f>SUM(R7:R26)</f>
        <v>1181.6181240999999</v>
      </c>
      <c r="S27" s="25">
        <f>SUM(S7:S26)</f>
        <v>796.60960360000001</v>
      </c>
      <c r="T27" s="132">
        <f t="shared" ref="T27:V27" si="11">IFERROR(Q27/($Q27+$R27+$S27), "NaN")</f>
        <v>2.4485745112545691E-2</v>
      </c>
      <c r="U27" s="132">
        <f t="shared" si="11"/>
        <v>0.58268585954616081</v>
      </c>
      <c r="V27" s="132">
        <f t="shared" si="11"/>
        <v>0.39282839534129355</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31</v>
      </c>
      <c r="B2" t="s">
        <v>32</v>
      </c>
      <c r="C2" t="s">
        <v>33</v>
      </c>
    </row>
    <row r="4" spans="1:33" ht="15.75" customHeight="1" thickBot="1" x14ac:dyDescent="0.3">
      <c r="B4" s="2"/>
      <c r="C4" s="148" t="s">
        <v>5</v>
      </c>
      <c r="D4" s="143"/>
      <c r="E4" s="143"/>
      <c r="F4" s="143"/>
      <c r="G4" s="143"/>
      <c r="H4" s="143"/>
      <c r="I4" s="143"/>
      <c r="J4" s="1"/>
      <c r="K4" s="148" t="s">
        <v>6</v>
      </c>
      <c r="L4" s="143"/>
      <c r="M4" s="143"/>
      <c r="N4" s="143"/>
      <c r="O4" s="143"/>
      <c r="P4" s="143"/>
      <c r="Q4" s="143"/>
      <c r="S4" s="148" t="s">
        <v>5</v>
      </c>
      <c r="T4" s="143"/>
      <c r="U4" s="143"/>
      <c r="V4" s="143"/>
      <c r="W4" s="143"/>
      <c r="X4" s="143"/>
      <c r="Y4" s="143"/>
      <c r="Z4" s="1"/>
      <c r="AA4" s="148" t="s">
        <v>6</v>
      </c>
      <c r="AB4" s="143"/>
      <c r="AC4" s="143"/>
      <c r="AD4" s="143"/>
      <c r="AE4" s="143"/>
      <c r="AF4" s="143"/>
      <c r="AG4" s="143"/>
    </row>
    <row r="5" spans="1:33" ht="15.75" customHeight="1" thickBot="1" x14ac:dyDescent="0.3">
      <c r="C5" s="146" t="s">
        <v>34</v>
      </c>
      <c r="D5" s="137"/>
      <c r="E5" s="137"/>
      <c r="F5" s="137"/>
      <c r="G5" s="137"/>
      <c r="H5" s="137"/>
      <c r="I5" s="4"/>
      <c r="K5" s="146" t="s">
        <v>34</v>
      </c>
      <c r="L5" s="137"/>
      <c r="M5" s="137"/>
      <c r="N5" s="137"/>
      <c r="O5" s="137"/>
      <c r="P5" s="137"/>
      <c r="Q5" s="10"/>
      <c r="S5" s="146" t="s">
        <v>34</v>
      </c>
      <c r="T5" s="137"/>
      <c r="U5" s="137"/>
      <c r="V5" s="137"/>
      <c r="W5" s="137"/>
      <c r="X5" s="137"/>
      <c r="Y5" s="4"/>
      <c r="AA5" s="146" t="s">
        <v>34</v>
      </c>
      <c r="AB5" s="137"/>
      <c r="AC5" s="137"/>
      <c r="AD5" s="137"/>
      <c r="AE5" s="137"/>
      <c r="AF5" s="137"/>
      <c r="AG5" s="10"/>
    </row>
    <row r="6" spans="1:33" ht="20.25" customHeight="1" x14ac:dyDescent="0.25">
      <c r="B6" s="152" t="s">
        <v>14</v>
      </c>
      <c r="C6" s="142" t="s">
        <v>35</v>
      </c>
      <c r="D6" s="5" t="s">
        <v>36</v>
      </c>
      <c r="E6" s="142" t="s">
        <v>37</v>
      </c>
      <c r="F6" s="5" t="s">
        <v>38</v>
      </c>
      <c r="G6" s="142" t="s">
        <v>39</v>
      </c>
      <c r="H6" s="142" t="s">
        <v>21</v>
      </c>
      <c r="I6" s="149" t="s">
        <v>40</v>
      </c>
      <c r="J6" s="150"/>
      <c r="K6" s="142" t="s">
        <v>35</v>
      </c>
      <c r="L6" s="5" t="s">
        <v>36</v>
      </c>
      <c r="M6" s="142" t="s">
        <v>37</v>
      </c>
      <c r="N6" s="5" t="s">
        <v>38</v>
      </c>
      <c r="O6" s="142" t="s">
        <v>39</v>
      </c>
      <c r="P6" s="142" t="s">
        <v>21</v>
      </c>
      <c r="Q6" s="142" t="s">
        <v>40</v>
      </c>
      <c r="S6" s="142" t="s">
        <v>35</v>
      </c>
      <c r="T6" s="5" t="s">
        <v>36</v>
      </c>
      <c r="U6" s="142" t="s">
        <v>37</v>
      </c>
      <c r="V6" s="5" t="s">
        <v>38</v>
      </c>
      <c r="W6" s="142" t="s">
        <v>39</v>
      </c>
      <c r="X6" s="142" t="s">
        <v>21</v>
      </c>
      <c r="Y6" s="149" t="s">
        <v>40</v>
      </c>
      <c r="Z6" s="150"/>
      <c r="AA6" s="142" t="s">
        <v>35</v>
      </c>
      <c r="AB6" s="5" t="s">
        <v>36</v>
      </c>
      <c r="AC6" s="142" t="s">
        <v>37</v>
      </c>
      <c r="AD6" s="5" t="s">
        <v>38</v>
      </c>
      <c r="AE6" s="142" t="s">
        <v>39</v>
      </c>
      <c r="AF6" s="142" t="s">
        <v>21</v>
      </c>
      <c r="AG6" s="142" t="s">
        <v>40</v>
      </c>
    </row>
    <row r="7" spans="1:33" ht="15.75" customHeight="1" thickBot="1" x14ac:dyDescent="0.3">
      <c r="B7" s="143"/>
      <c r="C7" s="143"/>
      <c r="D7" s="10" t="s">
        <v>41</v>
      </c>
      <c r="E7" s="143"/>
      <c r="F7" s="10" t="s">
        <v>42</v>
      </c>
      <c r="G7" s="143"/>
      <c r="H7" s="143"/>
      <c r="I7" s="143"/>
      <c r="J7" s="151"/>
      <c r="K7" s="143"/>
      <c r="L7" s="10" t="s">
        <v>41</v>
      </c>
      <c r="M7" s="143"/>
      <c r="N7" s="10" t="s">
        <v>42</v>
      </c>
      <c r="O7" s="143"/>
      <c r="P7" s="143"/>
      <c r="Q7" s="143"/>
      <c r="S7" s="143"/>
      <c r="T7" s="10" t="s">
        <v>41</v>
      </c>
      <c r="U7" s="143"/>
      <c r="V7" s="10" t="s">
        <v>42</v>
      </c>
      <c r="W7" s="143"/>
      <c r="X7" s="143"/>
      <c r="Y7" s="143"/>
      <c r="Z7" s="151"/>
      <c r="AA7" s="143"/>
      <c r="AB7" s="10" t="s">
        <v>41</v>
      </c>
      <c r="AC7" s="143"/>
      <c r="AD7" s="10" t="s">
        <v>42</v>
      </c>
      <c r="AE7" s="143"/>
      <c r="AF7" s="143"/>
      <c r="AG7" s="143"/>
    </row>
    <row r="8" spans="1:33" x14ac:dyDescent="0.25">
      <c r="B8" s="2" t="s">
        <v>18</v>
      </c>
      <c r="C8" s="3">
        <v>753.62483520000001</v>
      </c>
      <c r="D8" s="3">
        <v>255.83028160000001</v>
      </c>
      <c r="E8" s="3">
        <v>519.66756069999997</v>
      </c>
      <c r="F8" s="3">
        <v>0</v>
      </c>
      <c r="G8" s="3">
        <v>0</v>
      </c>
      <c r="H8" s="3">
        <v>0</v>
      </c>
      <c r="I8" s="6">
        <f t="shared" ref="I8:I11" si="0">SUM(C8:H8)</f>
        <v>1529.1226775</v>
      </c>
      <c r="J8" s="15"/>
      <c r="K8" s="7">
        <v>737.06490599999984</v>
      </c>
      <c r="L8" s="7">
        <v>73.229495299999996</v>
      </c>
      <c r="M8" s="7">
        <v>280.13581019999998</v>
      </c>
      <c r="N8" s="7">
        <v>722.49999860000003</v>
      </c>
      <c r="O8" s="7">
        <v>524.04000000000008</v>
      </c>
      <c r="P8" s="7">
        <v>0</v>
      </c>
      <c r="Q8" s="8">
        <f t="shared" ref="Q8:Q11" si="1">SUM(K8:P8)</f>
        <v>2336.9702100999998</v>
      </c>
      <c r="S8" s="19">
        <f t="shared" ref="S8:S11" si="2">IFERROR(C8/$I8, "")</f>
        <v>0.49284785732961572</v>
      </c>
      <c r="T8" s="19">
        <f t="shared" ref="T8:T11" si="3">IFERROR(D8/$I8, "")</f>
        <v>0.16730526946226654</v>
      </c>
      <c r="U8" s="19">
        <f t="shared" ref="U8:U11" si="4">IFERROR(E8/$I8, "")</f>
        <v>0.33984687320811768</v>
      </c>
      <c r="V8" s="19">
        <f t="shared" ref="V8:V11" si="5">IFERROR(F8/$I8, "")</f>
        <v>0</v>
      </c>
      <c r="W8" s="19">
        <f t="shared" ref="W8:W11" si="6">IFERROR(G8/$I8, "")</f>
        <v>0</v>
      </c>
      <c r="X8" s="19">
        <f t="shared" ref="X8:X11" si="7">IFERROR(H8/$I8, "")</f>
        <v>0</v>
      </c>
      <c r="Y8" s="97">
        <f t="shared" ref="Y8:Y11" si="8">SUM(S8:X8)</f>
        <v>1</v>
      </c>
      <c r="Z8" s="98"/>
      <c r="AA8" s="48">
        <f t="shared" ref="AA8:AA11" si="9">IFERROR(K8/$Q8, "NaN")</f>
        <v>0.31539336822289255</v>
      </c>
      <c r="AB8" s="48">
        <f t="shared" ref="AB8:AB11" si="10">IFERROR(L8/$Q8, "NaN")</f>
        <v>3.1335228401078538E-2</v>
      </c>
      <c r="AC8" s="48">
        <f t="shared" ref="AC8:AC11" si="11">IFERROR(M8/$Q8, "NaN")</f>
        <v>0.11987136549250788</v>
      </c>
      <c r="AD8" s="48">
        <f t="shared" ref="AD8:AD11" si="12">IFERROR(N8/$Q8, "NaN")</f>
        <v>0.30916097923605279</v>
      </c>
      <c r="AE8" s="48">
        <f t="shared" ref="AE8:AE11" si="13">IFERROR(O8/$Q8, "NaN")</f>
        <v>0.22423905864746826</v>
      </c>
      <c r="AF8" s="48">
        <f t="shared" ref="AF8:AF11" si="14">IFERROR(P8/$Q8, "NaN")</f>
        <v>0</v>
      </c>
      <c r="AG8" s="99">
        <f t="shared" ref="AG8:AG11" si="15">SUM(AA8:AF8)</f>
        <v>1</v>
      </c>
    </row>
    <row r="9" spans="1:33" x14ac:dyDescent="0.25">
      <c r="B9" s="2" t="s">
        <v>19</v>
      </c>
      <c r="C9" s="3">
        <v>27.48387</v>
      </c>
      <c r="D9" s="3">
        <v>8.2451610000000013</v>
      </c>
      <c r="E9" s="3">
        <v>4.1225804999999998</v>
      </c>
      <c r="F9" s="3">
        <v>0</v>
      </c>
      <c r="G9" s="3">
        <v>0</v>
      </c>
      <c r="H9" s="3">
        <v>0</v>
      </c>
      <c r="I9" s="6">
        <f t="shared" si="0"/>
        <v>39.851611499999997</v>
      </c>
      <c r="J9" s="15"/>
      <c r="K9" s="7">
        <v>45.0123806</v>
      </c>
      <c r="L9" s="7">
        <v>3.0894309999999998</v>
      </c>
      <c r="M9" s="7">
        <v>4.125</v>
      </c>
      <c r="N9" s="7">
        <v>22.0999999</v>
      </c>
      <c r="O9" s="7">
        <v>32.200000000000003</v>
      </c>
      <c r="P9" s="7">
        <v>0</v>
      </c>
      <c r="Q9" s="8">
        <f t="shared" si="1"/>
        <v>106.52681149999999</v>
      </c>
      <c r="S9" s="19">
        <f t="shared" si="2"/>
        <v>0.68965517241379315</v>
      </c>
      <c r="T9" s="19">
        <f t="shared" si="3"/>
        <v>0.20689655172413798</v>
      </c>
      <c r="U9" s="19">
        <f t="shared" si="4"/>
        <v>0.10344827586206896</v>
      </c>
      <c r="V9" s="19">
        <f t="shared" si="5"/>
        <v>0</v>
      </c>
      <c r="W9" s="19">
        <f t="shared" si="6"/>
        <v>0</v>
      </c>
      <c r="X9" s="19">
        <f t="shared" si="7"/>
        <v>0</v>
      </c>
      <c r="Y9" s="97">
        <f t="shared" si="8"/>
        <v>1.0000000000000002</v>
      </c>
      <c r="Z9" s="98"/>
      <c r="AA9" s="48">
        <f t="shared" si="9"/>
        <v>0.42254508481181757</v>
      </c>
      <c r="AB9" s="48">
        <f t="shared" si="10"/>
        <v>2.9001440637317865E-2</v>
      </c>
      <c r="AC9" s="48">
        <f t="shared" si="11"/>
        <v>3.8722645894644095E-2</v>
      </c>
      <c r="AD9" s="48">
        <f t="shared" si="12"/>
        <v>0.20745950797560483</v>
      </c>
      <c r="AE9" s="48">
        <f t="shared" si="13"/>
        <v>0.30227132068061574</v>
      </c>
      <c r="AF9" s="48">
        <f t="shared" si="14"/>
        <v>0</v>
      </c>
      <c r="AG9" s="99">
        <f t="shared" si="15"/>
        <v>1</v>
      </c>
    </row>
    <row r="10" spans="1:33" x14ac:dyDescent="0.25">
      <c r="B10" s="2" t="s">
        <v>20</v>
      </c>
      <c r="C10" s="3">
        <v>2.0389805000000001</v>
      </c>
      <c r="D10" s="3">
        <v>0</v>
      </c>
      <c r="E10" s="3">
        <v>0</v>
      </c>
      <c r="F10" s="3">
        <v>0</v>
      </c>
      <c r="G10" s="3">
        <v>0</v>
      </c>
      <c r="H10" s="3">
        <v>0</v>
      </c>
      <c r="I10" s="6">
        <f t="shared" si="0"/>
        <v>2.0389805000000001</v>
      </c>
      <c r="J10" s="15"/>
      <c r="K10" s="7">
        <v>0.70807450000000005</v>
      </c>
      <c r="L10" s="7">
        <v>0</v>
      </c>
      <c r="M10" s="7">
        <v>0</v>
      </c>
      <c r="N10" s="7">
        <v>0</v>
      </c>
      <c r="O10" s="7">
        <v>515.19999999999993</v>
      </c>
      <c r="P10" s="7">
        <v>0</v>
      </c>
      <c r="Q10" s="8">
        <f t="shared" si="1"/>
        <v>515.90807449999988</v>
      </c>
      <c r="S10" s="19">
        <f t="shared" si="2"/>
        <v>1</v>
      </c>
      <c r="T10" s="19">
        <f t="shared" si="3"/>
        <v>0</v>
      </c>
      <c r="U10" s="19">
        <f t="shared" si="4"/>
        <v>0</v>
      </c>
      <c r="V10" s="19">
        <f t="shared" si="5"/>
        <v>0</v>
      </c>
      <c r="W10" s="19">
        <f t="shared" si="6"/>
        <v>0</v>
      </c>
      <c r="X10" s="19">
        <f t="shared" si="7"/>
        <v>0</v>
      </c>
      <c r="Y10" s="97">
        <f t="shared" si="8"/>
        <v>1</v>
      </c>
      <c r="Z10" s="98"/>
      <c r="AA10" s="48">
        <f t="shared" si="9"/>
        <v>1.3724819110192085E-3</v>
      </c>
      <c r="AB10" s="48">
        <f t="shared" si="10"/>
        <v>0</v>
      </c>
      <c r="AC10" s="48">
        <f t="shared" si="11"/>
        <v>0</v>
      </c>
      <c r="AD10" s="48">
        <f t="shared" si="12"/>
        <v>0</v>
      </c>
      <c r="AE10" s="48">
        <f t="shared" si="13"/>
        <v>0.99862751808898087</v>
      </c>
      <c r="AF10" s="48">
        <f t="shared" si="14"/>
        <v>0</v>
      </c>
      <c r="AG10" s="99">
        <f t="shared" si="15"/>
        <v>1</v>
      </c>
    </row>
    <row r="11" spans="1:33" x14ac:dyDescent="0.25">
      <c r="B11" s="2" t="s">
        <v>21</v>
      </c>
      <c r="C11" s="3">
        <v>374.6824057</v>
      </c>
      <c r="D11" s="3">
        <v>65.710757900000004</v>
      </c>
      <c r="E11" s="3">
        <v>16.475533500000001</v>
      </c>
      <c r="F11" s="3">
        <v>0</v>
      </c>
      <c r="G11" s="3">
        <v>0</v>
      </c>
      <c r="H11" s="3">
        <v>0</v>
      </c>
      <c r="I11" s="6">
        <f t="shared" si="0"/>
        <v>456.86869709999996</v>
      </c>
      <c r="J11" s="15"/>
      <c r="K11" s="7">
        <v>403.17357240000001</v>
      </c>
      <c r="L11" s="7">
        <v>20.962228899999999</v>
      </c>
      <c r="M11" s="7">
        <v>14.96</v>
      </c>
      <c r="N11" s="7">
        <v>71.400001199999991</v>
      </c>
      <c r="O11" s="7">
        <v>325.22000000000008</v>
      </c>
      <c r="P11" s="7">
        <v>0</v>
      </c>
      <c r="Q11" s="8">
        <f t="shared" si="1"/>
        <v>835.71580250000011</v>
      </c>
      <c r="S11" s="19">
        <f t="shared" si="2"/>
        <v>0.82010960277716083</v>
      </c>
      <c r="T11" s="19">
        <f t="shared" si="3"/>
        <v>0.14382854049118002</v>
      </c>
      <c r="U11" s="19">
        <f t="shared" si="4"/>
        <v>3.6061856731659202E-2</v>
      </c>
      <c r="V11" s="19">
        <f t="shared" si="5"/>
        <v>0</v>
      </c>
      <c r="W11" s="19">
        <f t="shared" si="6"/>
        <v>0</v>
      </c>
      <c r="X11" s="19">
        <f t="shared" si="7"/>
        <v>0</v>
      </c>
      <c r="Y11" s="97">
        <f t="shared" si="8"/>
        <v>1</v>
      </c>
      <c r="Z11" s="98"/>
      <c r="AA11" s="48">
        <f t="shared" si="9"/>
        <v>0.4824290401042165</v>
      </c>
      <c r="AB11" s="48">
        <f t="shared" si="10"/>
        <v>2.508296341566426E-2</v>
      </c>
      <c r="AC11" s="48">
        <f t="shared" si="11"/>
        <v>1.7900822211627379E-2</v>
      </c>
      <c r="AD11" s="48">
        <f t="shared" si="12"/>
        <v>8.5435743809570933E-2</v>
      </c>
      <c r="AE11" s="48">
        <f t="shared" si="13"/>
        <v>0.38915143045892092</v>
      </c>
      <c r="AF11" s="48">
        <f t="shared" si="14"/>
        <v>0</v>
      </c>
      <c r="AG11" s="99">
        <f t="shared" si="15"/>
        <v>1</v>
      </c>
    </row>
    <row r="12" spans="1:33" x14ac:dyDescent="0.25">
      <c r="B12" s="2"/>
      <c r="C12" s="3"/>
      <c r="D12" s="3"/>
      <c r="E12" s="3"/>
      <c r="F12" s="3"/>
      <c r="G12" s="3"/>
      <c r="H12" s="3"/>
      <c r="I12" s="6"/>
      <c r="J12" s="16"/>
      <c r="K12" s="7"/>
      <c r="L12" s="7"/>
      <c r="M12" s="7"/>
      <c r="N12" s="7"/>
      <c r="O12" s="7"/>
      <c r="P12" s="7"/>
      <c r="Q12" s="8"/>
      <c r="S12" s="19"/>
      <c r="T12" s="19"/>
      <c r="U12" s="19"/>
      <c r="V12" s="19"/>
      <c r="W12" s="19"/>
      <c r="X12" s="19"/>
      <c r="Y12" s="97"/>
      <c r="Z12" s="100"/>
      <c r="AA12" s="48"/>
      <c r="AB12" s="48"/>
      <c r="AC12" s="48"/>
      <c r="AD12" s="48"/>
      <c r="AE12" s="48"/>
      <c r="AF12" s="48"/>
      <c r="AG12" s="99"/>
    </row>
    <row r="13" spans="1:33" x14ac:dyDescent="0.25">
      <c r="B13" s="11"/>
      <c r="C13" s="17"/>
      <c r="D13" s="17"/>
      <c r="E13" s="17"/>
      <c r="F13" s="17"/>
      <c r="G13" s="17"/>
      <c r="H13" s="17"/>
      <c r="I13" s="6"/>
      <c r="J13" s="17"/>
      <c r="K13" s="17"/>
      <c r="L13" s="17"/>
      <c r="M13" s="17"/>
      <c r="N13" s="17"/>
      <c r="O13" s="17"/>
      <c r="P13" s="17"/>
      <c r="Q13" s="8"/>
      <c r="S13" s="19"/>
      <c r="T13" s="19"/>
      <c r="U13" s="19"/>
      <c r="V13" s="19"/>
      <c r="W13" s="19"/>
      <c r="X13" s="19"/>
      <c r="Y13" s="97"/>
      <c r="Z13" s="101"/>
      <c r="AA13" s="48"/>
      <c r="AB13" s="48"/>
      <c r="AC13" s="48"/>
      <c r="AD13" s="48"/>
      <c r="AE13" s="48"/>
      <c r="AF13" s="48"/>
      <c r="AG13" s="99"/>
    </row>
    <row r="14" spans="1:33" x14ac:dyDescent="0.25">
      <c r="B14" s="11"/>
      <c r="C14" s="17"/>
      <c r="D14" s="17"/>
      <c r="E14" s="17"/>
      <c r="F14" s="17"/>
      <c r="G14" s="17"/>
      <c r="H14" s="17"/>
      <c r="I14" s="6"/>
      <c r="J14" s="17"/>
      <c r="K14" s="17"/>
      <c r="L14" s="17"/>
      <c r="M14" s="17"/>
      <c r="N14" s="17"/>
      <c r="O14" s="17"/>
      <c r="P14" s="17"/>
      <c r="Q14" s="8"/>
      <c r="S14" s="19"/>
      <c r="T14" s="19"/>
      <c r="U14" s="19"/>
      <c r="V14" s="19"/>
      <c r="W14" s="19"/>
      <c r="X14" s="19"/>
      <c r="Y14" s="97"/>
      <c r="Z14" s="101"/>
      <c r="AA14" s="48"/>
      <c r="AB14" s="48"/>
      <c r="AC14" s="48"/>
      <c r="AD14" s="48"/>
      <c r="AE14" s="48"/>
      <c r="AF14" s="48"/>
      <c r="AG14" s="99"/>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22</v>
      </c>
      <c r="C28" s="81">
        <f t="shared" ref="C28:I28" si="16">SUM(C8:C27)</f>
        <v>1157.8300914000001</v>
      </c>
      <c r="D28" s="81">
        <f t="shared" si="16"/>
        <v>329.78620050000006</v>
      </c>
      <c r="E28" s="81">
        <f t="shared" si="16"/>
        <v>540.26567469999998</v>
      </c>
      <c r="F28" s="81">
        <f t="shared" si="16"/>
        <v>0</v>
      </c>
      <c r="G28" s="81">
        <f t="shared" si="16"/>
        <v>0</v>
      </c>
      <c r="H28" s="81">
        <f t="shared" si="16"/>
        <v>0</v>
      </c>
      <c r="I28" s="81">
        <f t="shared" si="16"/>
        <v>2027.8819665999999</v>
      </c>
      <c r="J28" s="11"/>
      <c r="K28" s="81">
        <f t="shared" ref="K28:Q28" si="17">SUM(K8:K27)</f>
        <v>1185.9589334999998</v>
      </c>
      <c r="L28" s="81">
        <f t="shared" si="17"/>
        <v>97.281155200000001</v>
      </c>
      <c r="M28" s="81">
        <f t="shared" si="17"/>
        <v>299.22081019999996</v>
      </c>
      <c r="N28" s="81">
        <f t="shared" si="17"/>
        <v>815.9999997000001</v>
      </c>
      <c r="O28" s="81">
        <f t="shared" si="17"/>
        <v>1396.66</v>
      </c>
      <c r="P28" s="81">
        <f t="shared" si="17"/>
        <v>0</v>
      </c>
      <c r="Q28" s="81">
        <f t="shared" si="17"/>
        <v>3795.1208985999992</v>
      </c>
      <c r="S28" s="26">
        <f t="shared" ref="S28:X28" si="18">IFERROR(C28/$I28, "")</f>
        <v>0.57095536647098277</v>
      </c>
      <c r="T28" s="26">
        <f t="shared" si="18"/>
        <v>0.16262593480868526</v>
      </c>
      <c r="U28" s="26">
        <f t="shared" si="18"/>
        <v>0.26641869872033214</v>
      </c>
      <c r="V28" s="26">
        <f t="shared" si="18"/>
        <v>0</v>
      </c>
      <c r="W28" s="26">
        <f t="shared" si="18"/>
        <v>0</v>
      </c>
      <c r="X28" s="26">
        <f t="shared" si="18"/>
        <v>0</v>
      </c>
      <c r="Y28" s="133">
        <f t="shared" ref="Y28" si="19">SUM(S28:X28)</f>
        <v>1.0000000000000002</v>
      </c>
      <c r="Z28" s="101"/>
      <c r="AA28" s="26">
        <f t="shared" ref="AA28:AF28" si="20">IFERROR(K28/$Q28, "NaN")</f>
        <v>0.31249569254499748</v>
      </c>
      <c r="AB28" s="26">
        <f t="shared" si="20"/>
        <v>2.5633216384723483E-2</v>
      </c>
      <c r="AC28" s="26">
        <f t="shared" si="20"/>
        <v>7.884355154808928E-2</v>
      </c>
      <c r="AD28" s="26">
        <f t="shared" si="20"/>
        <v>0.21501291302762407</v>
      </c>
      <c r="AE28" s="26">
        <f t="shared" si="20"/>
        <v>0.3680146264945659</v>
      </c>
      <c r="AF28" s="26">
        <f t="shared" si="20"/>
        <v>0</v>
      </c>
      <c r="AG28" s="133">
        <f t="shared" ref="AG28" si="21">SUM(AA28:AF28)</f>
        <v>1.0000000000000002</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E27"/>
  <sheetViews>
    <sheetView tabSelected="1" workbookViewId="0"/>
  </sheetViews>
  <sheetFormatPr defaultRowHeight="15" x14ac:dyDescent="0.25"/>
  <cols>
    <col min="1" max="1" width="2.7109375" customWidth="1"/>
    <col min="2" max="2" width="14.7109375" customWidth="1"/>
    <col min="3" max="3" width="11" bestFit="1"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57" x14ac:dyDescent="0.25">
      <c r="B1" s="75" t="s">
        <v>2</v>
      </c>
    </row>
    <row r="2" spans="2:57" x14ac:dyDescent="0.25">
      <c r="B2" t="s">
        <v>43</v>
      </c>
      <c r="C2" t="s">
        <v>44</v>
      </c>
    </row>
    <row r="3" spans="2:57" ht="15.75" customHeight="1" thickBot="1" x14ac:dyDescent="0.3">
      <c r="B3" s="34"/>
      <c r="C3" s="34"/>
      <c r="D3" s="34"/>
      <c r="E3" s="34"/>
      <c r="F3" s="34"/>
      <c r="G3" s="34"/>
      <c r="H3" s="34"/>
      <c r="I3" s="34"/>
      <c r="J3" s="34"/>
      <c r="K3" s="34"/>
      <c r="L3" s="34"/>
      <c r="M3" s="34"/>
      <c r="N3" s="34"/>
      <c r="O3" s="34"/>
      <c r="P3" s="34"/>
      <c r="Q3" s="34"/>
      <c r="R3" s="34"/>
      <c r="S3" s="34"/>
      <c r="T3" s="34"/>
      <c r="U3" s="34"/>
    </row>
    <row r="4" spans="2:57" ht="15.75" customHeight="1" thickBot="1" x14ac:dyDescent="0.3">
      <c r="C4" s="66" t="s">
        <v>45</v>
      </c>
      <c r="L4" s="153" t="s">
        <v>46</v>
      </c>
      <c r="M4" s="151"/>
      <c r="N4" s="151"/>
      <c r="P4" s="153" t="s">
        <v>46</v>
      </c>
      <c r="Q4" s="151"/>
      <c r="R4" s="151"/>
      <c r="T4" s="155" t="s">
        <v>45</v>
      </c>
      <c r="U4" s="143"/>
      <c r="AH4" s="107"/>
    </row>
    <row r="5" spans="2:57" ht="36" customHeight="1" thickBot="1" x14ac:dyDescent="0.3">
      <c r="B5" s="56"/>
      <c r="C5" s="145" t="s">
        <v>47</v>
      </c>
      <c r="D5" s="145" t="s">
        <v>48</v>
      </c>
      <c r="E5" s="143"/>
      <c r="F5" s="143"/>
      <c r="G5" s="5"/>
      <c r="H5" s="145" t="s">
        <v>49</v>
      </c>
      <c r="I5" s="143"/>
      <c r="J5" s="143"/>
      <c r="K5" s="5"/>
      <c r="L5" s="158" t="s">
        <v>50</v>
      </c>
      <c r="M5" s="143"/>
      <c r="N5" s="143"/>
      <c r="P5" s="154" t="s">
        <v>51</v>
      </c>
      <c r="Q5" s="143"/>
      <c r="R5" s="143"/>
      <c r="S5" s="5"/>
      <c r="T5" s="156" t="s">
        <v>52</v>
      </c>
      <c r="U5" s="156" t="s">
        <v>53</v>
      </c>
      <c r="V5" s="107"/>
      <c r="W5" s="160" t="s">
        <v>54</v>
      </c>
      <c r="X5" s="143"/>
      <c r="Y5" s="143"/>
      <c r="AA5" s="161" t="s">
        <v>55</v>
      </c>
      <c r="AB5" s="143"/>
      <c r="AC5" s="143"/>
      <c r="AE5" s="160" t="s">
        <v>56</v>
      </c>
      <c r="AF5" s="143"/>
      <c r="AG5" s="143"/>
      <c r="AI5" s="160" t="s">
        <v>57</v>
      </c>
      <c r="AJ5" s="143"/>
      <c r="AK5" s="143"/>
      <c r="AM5" s="161" t="s">
        <v>58</v>
      </c>
      <c r="AN5" s="143"/>
      <c r="AO5" s="143"/>
      <c r="AQ5" s="159" t="s">
        <v>59</v>
      </c>
      <c r="AR5" s="143"/>
      <c r="AS5" s="143"/>
      <c r="AU5" s="145" t="s">
        <v>60</v>
      </c>
      <c r="AV5" s="143"/>
      <c r="AW5" s="143"/>
      <c r="AY5" s="145" t="s">
        <v>61</v>
      </c>
      <c r="AZ5" s="143"/>
      <c r="BA5" s="143"/>
      <c r="BC5" s="145" t="s">
        <v>62</v>
      </c>
      <c r="BD5" s="143"/>
      <c r="BE5" s="143"/>
    </row>
    <row r="6" spans="2:57" ht="15.75" customHeight="1" thickBot="1" x14ac:dyDescent="0.3">
      <c r="B6" s="53" t="s">
        <v>14</v>
      </c>
      <c r="C6" s="143"/>
      <c r="D6" s="47" t="s">
        <v>63</v>
      </c>
      <c r="E6" s="47" t="s">
        <v>64</v>
      </c>
      <c r="F6" s="47" t="s">
        <v>65</v>
      </c>
      <c r="G6" s="47"/>
      <c r="H6" s="47" t="s">
        <v>63</v>
      </c>
      <c r="I6" s="47" t="s">
        <v>64</v>
      </c>
      <c r="J6" s="47" t="s">
        <v>65</v>
      </c>
      <c r="K6" s="47"/>
      <c r="L6" s="47" t="s">
        <v>63</v>
      </c>
      <c r="M6" s="47" t="s">
        <v>64</v>
      </c>
      <c r="N6" s="47" t="s">
        <v>65</v>
      </c>
      <c r="P6" s="47" t="s">
        <v>63</v>
      </c>
      <c r="Q6" s="47" t="s">
        <v>64</v>
      </c>
      <c r="R6" s="47" t="s">
        <v>65</v>
      </c>
      <c r="S6" s="47"/>
      <c r="T6" s="157"/>
      <c r="U6" s="157"/>
      <c r="V6" s="106"/>
      <c r="W6" s="47" t="s">
        <v>63</v>
      </c>
      <c r="X6" s="47" t="s">
        <v>64</v>
      </c>
      <c r="Y6" s="47" t="s">
        <v>65</v>
      </c>
      <c r="AA6" s="47" t="s">
        <v>63</v>
      </c>
      <c r="AB6" s="47" t="s">
        <v>64</v>
      </c>
      <c r="AC6" s="47" t="s">
        <v>65</v>
      </c>
      <c r="AE6" s="47" t="s">
        <v>63</v>
      </c>
      <c r="AF6" s="47" t="s">
        <v>64</v>
      </c>
      <c r="AG6" s="47" t="s">
        <v>65</v>
      </c>
      <c r="AI6" s="47" t="s">
        <v>63</v>
      </c>
      <c r="AJ6" s="47" t="s">
        <v>64</v>
      </c>
      <c r="AK6" s="47" t="s">
        <v>65</v>
      </c>
      <c r="AM6" s="47" t="s">
        <v>63</v>
      </c>
      <c r="AN6" s="47" t="s">
        <v>64</v>
      </c>
      <c r="AO6" s="47" t="s">
        <v>65</v>
      </c>
      <c r="AQ6" s="47" t="s">
        <v>63</v>
      </c>
      <c r="AR6" s="47" t="s">
        <v>64</v>
      </c>
      <c r="AS6" s="47" t="s">
        <v>65</v>
      </c>
      <c r="AU6" s="47" t="s">
        <v>63</v>
      </c>
      <c r="AV6" s="47" t="s">
        <v>64</v>
      </c>
      <c r="AW6" s="47" t="s">
        <v>65</v>
      </c>
      <c r="AY6" s="47" t="s">
        <v>63</v>
      </c>
      <c r="AZ6" s="47" t="s">
        <v>64</v>
      </c>
      <c r="BA6" s="47" t="s">
        <v>65</v>
      </c>
      <c r="BC6" s="47" t="s">
        <v>63</v>
      </c>
      <c r="BD6" s="47" t="s">
        <v>64</v>
      </c>
      <c r="BE6" s="47" t="s">
        <v>65</v>
      </c>
    </row>
    <row r="7" spans="2:57" x14ac:dyDescent="0.25">
      <c r="B7" s="67" t="s">
        <v>18</v>
      </c>
      <c r="C7" s="124">
        <v>6784</v>
      </c>
      <c r="D7" s="44">
        <v>153</v>
      </c>
      <c r="E7" s="44">
        <v>310</v>
      </c>
      <c r="F7" s="44">
        <v>907</v>
      </c>
      <c r="H7" s="108">
        <v>134.79553300000001</v>
      </c>
      <c r="I7" s="108">
        <v>186.91323800000001</v>
      </c>
      <c r="J7" s="108">
        <v>321.68734000000001</v>
      </c>
      <c r="K7" s="44"/>
      <c r="L7" s="108">
        <v>78.152985999999999</v>
      </c>
      <c r="M7" s="108">
        <v>104.79839200000001</v>
      </c>
      <c r="N7" s="108">
        <v>174.423192</v>
      </c>
      <c r="O7" s="108"/>
      <c r="P7" s="108">
        <v>947.03655300000003</v>
      </c>
      <c r="Q7" s="108">
        <v>920.39114700000005</v>
      </c>
      <c r="R7" s="108">
        <v>850.766347</v>
      </c>
      <c r="T7" s="108">
        <v>1025.189539</v>
      </c>
      <c r="U7" s="45">
        <f t="shared" ref="U7:U10" si="0">IFERROR(T7/J7, "")</f>
        <v>3.1869129167470498</v>
      </c>
      <c r="V7" s="44"/>
      <c r="W7" s="109">
        <v>14.707350999999999</v>
      </c>
      <c r="X7" s="109">
        <v>34.236424</v>
      </c>
      <c r="Y7" s="109">
        <v>103.860617</v>
      </c>
      <c r="Z7" s="109"/>
      <c r="AA7" s="109">
        <v>92.860337000000001</v>
      </c>
      <c r="AB7" s="109">
        <v>139.03481600000001</v>
      </c>
      <c r="AC7" s="109">
        <v>278.28380900000002</v>
      </c>
      <c r="AD7" s="44"/>
      <c r="AE7" s="45">
        <f t="shared" ref="AE7:AE10" si="1">IFERROR(W7/H7, "NaN")</f>
        <v>0.10910859338343207</v>
      </c>
      <c r="AF7" s="45">
        <f t="shared" ref="AF7:AF10" si="2">IFERROR(X7/I7, "NaN")</f>
        <v>0.18316746511020263</v>
      </c>
      <c r="AG7" s="45">
        <f t="shared" ref="AG7:AG10" si="3">IFERROR(Y7/J7, "NaN")</f>
        <v>0.32286199699372692</v>
      </c>
      <c r="AH7" s="45"/>
      <c r="AI7" s="45">
        <f t="shared" ref="AI7:AI10" si="4">IFERROR(L7/H7, "NaN")</f>
        <v>0.57978913885818451</v>
      </c>
      <c r="AJ7" s="45">
        <f t="shared" ref="AJ7:AJ10" si="5">IFERROR(M7/I7, "NaN")</f>
        <v>0.56067934578288137</v>
      </c>
      <c r="AK7" s="45">
        <f t="shared" ref="AK7:AK10" si="6">IFERROR(N7/J7, "NaN")</f>
        <v>0.5422134175376625</v>
      </c>
      <c r="AL7" s="45"/>
      <c r="AM7" s="45">
        <f t="shared" ref="AM7:AM10" si="7">IFERROR(AA7/H7, "NaN")</f>
        <v>0.68889773224161666</v>
      </c>
      <c r="AN7" s="45">
        <f t="shared" ref="AN7:AN10" si="8">IFERROR(AB7/I7, "NaN")</f>
        <v>0.74384681089308402</v>
      </c>
      <c r="AO7" s="45">
        <f t="shared" ref="AO7:AO10" si="9">IFERROR(AC7/J7, "NaN")</f>
        <v>0.86507541453138947</v>
      </c>
      <c r="AQ7" s="108">
        <f t="shared" ref="AQ7:AQ10" si="10">IF(P7+AA7&gt; 0, P7+AA7, "NaN")</f>
        <v>1039.89689</v>
      </c>
      <c r="AR7" s="108">
        <f t="shared" ref="AR7:AR10" si="11">IF(Q7+AB7&gt;0, Q7+AB7, "NaN")</f>
        <v>1059.4259630000001</v>
      </c>
      <c r="AS7" s="108">
        <f t="shared" ref="AS7:AS10" si="12">IF(R7+AC7&gt;0, R7+AC7, "NaN")</f>
        <v>1129.050156</v>
      </c>
      <c r="AU7" s="44">
        <v>23424.485469700001</v>
      </c>
      <c r="AV7" s="44">
        <v>36112.946036399997</v>
      </c>
      <c r="AW7" s="44">
        <v>79775.317662400004</v>
      </c>
      <c r="AY7" s="44">
        <v>1970.5</v>
      </c>
      <c r="AZ7" s="44">
        <v>2632.7</v>
      </c>
      <c r="BA7" s="44">
        <v>4994.7000000000007</v>
      </c>
      <c r="BC7" s="44">
        <f t="shared" ref="BC7:BC10" si="13">IF(AU7+AY7&gt;0, AU7+AY7, "NaN")</f>
        <v>25394.985469700001</v>
      </c>
      <c r="BD7" s="44">
        <f t="shared" ref="BD7:BD10" si="14">IF(AV7+AZ7&gt;0, AV7+AZ7, "NaN")</f>
        <v>38745.646036399994</v>
      </c>
      <c r="BE7" s="44">
        <f t="shared" ref="BE7:BE10" si="15">IF(AW7+BA7, AW7+BA7, "NaN")</f>
        <v>84770.017662400001</v>
      </c>
    </row>
    <row r="8" spans="2:57" x14ac:dyDescent="0.25">
      <c r="B8" s="67" t="s">
        <v>19</v>
      </c>
      <c r="C8" s="124">
        <v>1144</v>
      </c>
      <c r="D8" s="44">
        <v>4</v>
      </c>
      <c r="E8" s="44">
        <v>6</v>
      </c>
      <c r="F8" s="44">
        <v>41</v>
      </c>
      <c r="H8" s="108">
        <v>0.71045100000000005</v>
      </c>
      <c r="I8" s="108">
        <v>1.1122300000000001</v>
      </c>
      <c r="J8" s="108">
        <v>7.070627</v>
      </c>
      <c r="K8" s="44"/>
      <c r="L8" s="108">
        <v>5.8803000000000001E-2</v>
      </c>
      <c r="M8" s="108">
        <v>0.19839899999999999</v>
      </c>
      <c r="N8" s="108">
        <v>3.5549979999999999</v>
      </c>
      <c r="O8" s="108"/>
      <c r="P8" s="108">
        <v>71.356600999999998</v>
      </c>
      <c r="Q8" s="108">
        <v>71.217005</v>
      </c>
      <c r="R8" s="108">
        <v>67.860405999999998</v>
      </c>
      <c r="T8" s="108">
        <v>71.415403999999995</v>
      </c>
      <c r="U8" s="45">
        <f t="shared" si="0"/>
        <v>10.100292944317385</v>
      </c>
      <c r="V8" s="44"/>
      <c r="W8" s="109">
        <v>9.0989999999999994E-3</v>
      </c>
      <c r="X8" s="109">
        <v>1.1289E-2</v>
      </c>
      <c r="Y8" s="109">
        <v>0.50748800000000005</v>
      </c>
      <c r="Z8" s="109"/>
      <c r="AA8" s="109">
        <v>6.7902000000000004E-2</v>
      </c>
      <c r="AB8" s="109">
        <v>0.20968800000000001</v>
      </c>
      <c r="AC8" s="109">
        <v>4.0624859999999998</v>
      </c>
      <c r="AD8" s="44"/>
      <c r="AE8" s="45">
        <f t="shared" si="1"/>
        <v>1.2807357579903467E-2</v>
      </c>
      <c r="AF8" s="45">
        <f t="shared" si="2"/>
        <v>1.0149879071774722E-2</v>
      </c>
      <c r="AG8" s="45">
        <f t="shared" si="3"/>
        <v>7.1774115647735351E-2</v>
      </c>
      <c r="AH8" s="45"/>
      <c r="AI8" s="45">
        <f t="shared" si="4"/>
        <v>8.2768551244209662E-2</v>
      </c>
      <c r="AJ8" s="45">
        <f t="shared" si="5"/>
        <v>0.17837947187182507</v>
      </c>
      <c r="AK8" s="45">
        <f t="shared" si="6"/>
        <v>0.50278398224089604</v>
      </c>
      <c r="AL8" s="45"/>
      <c r="AM8" s="45">
        <f t="shared" si="7"/>
        <v>9.5575908824113126E-2</v>
      </c>
      <c r="AN8" s="45">
        <f t="shared" si="8"/>
        <v>0.18852935094359979</v>
      </c>
      <c r="AO8" s="45">
        <f t="shared" si="9"/>
        <v>0.57455809788863133</v>
      </c>
      <c r="AQ8" s="108">
        <f t="shared" si="10"/>
        <v>71.424503000000001</v>
      </c>
      <c r="AR8" s="108">
        <f t="shared" si="11"/>
        <v>71.426693</v>
      </c>
      <c r="AS8" s="108">
        <f t="shared" si="12"/>
        <v>71.92289199999999</v>
      </c>
      <c r="AU8" s="44">
        <v>8.3331485000000001</v>
      </c>
      <c r="AV8" s="44">
        <v>11.1477652</v>
      </c>
      <c r="AW8" s="44">
        <v>1269.8223699</v>
      </c>
      <c r="AY8" s="44">
        <v>7.2</v>
      </c>
      <c r="AZ8" s="44">
        <v>16.899999999999999</v>
      </c>
      <c r="BA8" s="44">
        <v>186</v>
      </c>
      <c r="BC8" s="44">
        <f t="shared" si="13"/>
        <v>15.533148499999999</v>
      </c>
      <c r="BD8" s="44">
        <f t="shared" si="14"/>
        <v>28.047765200000001</v>
      </c>
      <c r="BE8" s="44">
        <f t="shared" si="15"/>
        <v>1455.8223699</v>
      </c>
    </row>
    <row r="9" spans="2:57" x14ac:dyDescent="0.25">
      <c r="B9" s="67" t="s">
        <v>20</v>
      </c>
      <c r="C9" s="124">
        <v>1</v>
      </c>
      <c r="D9" s="44">
        <v>1</v>
      </c>
      <c r="E9" s="44">
        <v>1</v>
      </c>
      <c r="F9" s="44">
        <v>1</v>
      </c>
      <c r="H9" s="108">
        <v>0.26960499999999998</v>
      </c>
      <c r="I9" s="108">
        <v>0.26960499999999998</v>
      </c>
      <c r="J9" s="108">
        <v>0.26960499999999998</v>
      </c>
      <c r="K9" s="44"/>
      <c r="L9" s="108">
        <v>0.14181099999999999</v>
      </c>
      <c r="M9" s="108">
        <v>0.14181099999999999</v>
      </c>
      <c r="N9" s="108">
        <v>0.14181099999999999</v>
      </c>
      <c r="O9" s="108"/>
      <c r="P9" s="108">
        <v>0</v>
      </c>
      <c r="Q9" s="108">
        <v>0</v>
      </c>
      <c r="R9" s="108">
        <v>0</v>
      </c>
      <c r="T9" s="108">
        <v>0.14181099999999999</v>
      </c>
      <c r="U9" s="45">
        <f t="shared" si="0"/>
        <v>0.52599543777007107</v>
      </c>
      <c r="V9" s="44"/>
      <c r="W9" s="109">
        <v>0.12773100000000001</v>
      </c>
      <c r="X9" s="109">
        <v>0.12779399999999999</v>
      </c>
      <c r="Y9" s="109">
        <v>0.12779399999999999</v>
      </c>
      <c r="Z9" s="109"/>
      <c r="AA9" s="109">
        <v>0.269542</v>
      </c>
      <c r="AB9" s="109">
        <v>0.26960499999999998</v>
      </c>
      <c r="AC9" s="109">
        <v>0.26960499999999998</v>
      </c>
      <c r="AD9" s="44"/>
      <c r="AE9" s="45">
        <f t="shared" si="1"/>
        <v>0.47377088703844522</v>
      </c>
      <c r="AF9" s="45">
        <f t="shared" si="2"/>
        <v>0.47400456222992898</v>
      </c>
      <c r="AG9" s="45">
        <f t="shared" si="3"/>
        <v>0.47400456222992898</v>
      </c>
      <c r="AH9" s="45"/>
      <c r="AI9" s="45">
        <f t="shared" si="4"/>
        <v>0.52599543777007107</v>
      </c>
      <c r="AJ9" s="45">
        <f t="shared" si="5"/>
        <v>0.52599543777007107</v>
      </c>
      <c r="AK9" s="45">
        <f t="shared" si="6"/>
        <v>0.52599543777007107</v>
      </c>
      <c r="AL9" s="45"/>
      <c r="AM9" s="45">
        <f t="shared" si="7"/>
        <v>0.99976632480851624</v>
      </c>
      <c r="AN9" s="45">
        <f t="shared" si="8"/>
        <v>1</v>
      </c>
      <c r="AO9" s="45">
        <f t="shared" si="9"/>
        <v>1</v>
      </c>
      <c r="AQ9" s="108">
        <f t="shared" si="10"/>
        <v>0.269542</v>
      </c>
      <c r="AR9" s="108">
        <f t="shared" si="11"/>
        <v>0.26960499999999998</v>
      </c>
      <c r="AS9" s="108">
        <f t="shared" si="12"/>
        <v>0.26960499999999998</v>
      </c>
      <c r="AU9" s="44">
        <v>70.602775600000001</v>
      </c>
      <c r="AV9" s="44">
        <v>70.660720800000007</v>
      </c>
      <c r="AW9" s="44">
        <v>70.660797099999996</v>
      </c>
      <c r="AY9" s="44">
        <v>494.8</v>
      </c>
      <c r="AZ9" s="44">
        <v>494.8</v>
      </c>
      <c r="BA9" s="44">
        <v>494.8</v>
      </c>
      <c r="BC9" s="44">
        <f t="shared" si="13"/>
        <v>565.40277560000004</v>
      </c>
      <c r="BD9" s="44">
        <f t="shared" si="14"/>
        <v>565.46072079999999</v>
      </c>
      <c r="BE9" s="44">
        <f t="shared" si="15"/>
        <v>565.46079710000004</v>
      </c>
    </row>
    <row r="10" spans="2:57" x14ac:dyDescent="0.25">
      <c r="B10" s="67" t="s">
        <v>21</v>
      </c>
      <c r="C10" s="124">
        <v>5941</v>
      </c>
      <c r="D10" s="44">
        <v>152</v>
      </c>
      <c r="E10" s="44">
        <v>289</v>
      </c>
      <c r="F10" s="44">
        <v>483</v>
      </c>
      <c r="H10" s="108">
        <v>38.417226999999997</v>
      </c>
      <c r="I10" s="108">
        <v>66.270546999999993</v>
      </c>
      <c r="J10" s="108">
        <v>112.804698</v>
      </c>
      <c r="K10" s="44"/>
      <c r="L10" s="108">
        <v>17.52028</v>
      </c>
      <c r="M10" s="108">
        <v>25.210118999999999</v>
      </c>
      <c r="N10" s="108">
        <v>39.478709000000002</v>
      </c>
      <c r="O10" s="108"/>
      <c r="P10" s="108">
        <v>384.40495900000002</v>
      </c>
      <c r="Q10" s="108">
        <v>376.71512000000001</v>
      </c>
      <c r="R10" s="108">
        <v>362.44653</v>
      </c>
      <c r="T10" s="108">
        <v>401.92523899999998</v>
      </c>
      <c r="U10" s="45">
        <f t="shared" si="0"/>
        <v>3.5630186164764162</v>
      </c>
      <c r="V10" s="44"/>
      <c r="W10" s="109">
        <v>5.023809</v>
      </c>
      <c r="X10" s="109">
        <v>13.492506000000001</v>
      </c>
      <c r="Y10" s="109">
        <v>39.198625</v>
      </c>
      <c r="Z10" s="109"/>
      <c r="AA10" s="109">
        <v>22.544089</v>
      </c>
      <c r="AB10" s="109">
        <v>38.702624999999998</v>
      </c>
      <c r="AC10" s="109">
        <v>78.677334000000002</v>
      </c>
      <c r="AD10" s="44"/>
      <c r="AE10" s="45">
        <f t="shared" si="1"/>
        <v>0.13076969350234469</v>
      </c>
      <c r="AF10" s="45">
        <f t="shared" si="2"/>
        <v>0.20359732355913709</v>
      </c>
      <c r="AG10" s="45">
        <f t="shared" si="3"/>
        <v>0.34749106814682484</v>
      </c>
      <c r="AH10" s="45"/>
      <c r="AI10" s="45">
        <f t="shared" si="4"/>
        <v>0.45605269740056981</v>
      </c>
      <c r="AJ10" s="45">
        <f t="shared" si="5"/>
        <v>0.38041211580764533</v>
      </c>
      <c r="AK10" s="45">
        <f t="shared" si="6"/>
        <v>0.3499739789206297</v>
      </c>
      <c r="AL10" s="45"/>
      <c r="AM10" s="45">
        <f t="shared" si="7"/>
        <v>0.58682239090291455</v>
      </c>
      <c r="AN10" s="45">
        <f t="shared" si="8"/>
        <v>0.5840094393667824</v>
      </c>
      <c r="AO10" s="45">
        <f t="shared" si="9"/>
        <v>0.6974650470674546</v>
      </c>
      <c r="AQ10" s="108">
        <f t="shared" si="10"/>
        <v>406.949048</v>
      </c>
      <c r="AR10" s="108">
        <f t="shared" si="11"/>
        <v>415.41774500000002</v>
      </c>
      <c r="AS10" s="108">
        <f t="shared" si="12"/>
        <v>441.12386400000003</v>
      </c>
      <c r="AU10" s="44">
        <v>9218.3096877000007</v>
      </c>
      <c r="AV10" s="44">
        <v>14312.888096500001</v>
      </c>
      <c r="AW10" s="44">
        <v>26561.401604999999</v>
      </c>
      <c r="AY10" s="44">
        <v>526.9</v>
      </c>
      <c r="AZ10" s="44">
        <v>1015.2</v>
      </c>
      <c r="BA10" s="44">
        <v>1730.4</v>
      </c>
      <c r="BC10" s="44">
        <f t="shared" si="13"/>
        <v>9745.2096877000004</v>
      </c>
      <c r="BD10" s="44">
        <f t="shared" si="14"/>
        <v>15328.088096500001</v>
      </c>
      <c r="BE10" s="44">
        <f t="shared" si="15"/>
        <v>28291.801605000001</v>
      </c>
    </row>
    <row r="11" spans="2:57" x14ac:dyDescent="0.25">
      <c r="B11" s="67"/>
      <c r="C11" s="68"/>
      <c r="D11" s="44"/>
      <c r="E11" s="44"/>
      <c r="F11" s="44"/>
      <c r="H11" s="108"/>
      <c r="I11" s="108"/>
      <c r="J11" s="108"/>
      <c r="K11" s="44"/>
      <c r="L11" s="108"/>
      <c r="M11" s="108"/>
      <c r="N11" s="108"/>
      <c r="O11" s="108"/>
      <c r="P11" s="108"/>
      <c r="Q11" s="108"/>
      <c r="R11" s="108"/>
      <c r="T11" s="108"/>
      <c r="U11" s="45"/>
      <c r="V11" s="44"/>
      <c r="W11" s="109"/>
      <c r="X11" s="109"/>
      <c r="Y11" s="109"/>
      <c r="Z11" s="109"/>
      <c r="AA11" s="109"/>
      <c r="AB11" s="109"/>
      <c r="AC11" s="109"/>
      <c r="AD11" s="44"/>
      <c r="AE11" s="45"/>
      <c r="AF11" s="45"/>
      <c r="AG11" s="45"/>
      <c r="AH11" s="45"/>
      <c r="AI11" s="45"/>
      <c r="AJ11" s="45"/>
      <c r="AK11" s="45"/>
      <c r="AL11" s="45"/>
      <c r="AM11" s="45"/>
      <c r="AN11" s="45"/>
      <c r="AO11" s="45"/>
      <c r="AQ11" s="108"/>
      <c r="AR11" s="108"/>
      <c r="AS11" s="108"/>
      <c r="AU11" s="44"/>
      <c r="AV11" s="44"/>
      <c r="AW11" s="44"/>
      <c r="AY11" s="44"/>
      <c r="AZ11" s="44"/>
      <c r="BA11" s="44"/>
      <c r="BC11" s="44"/>
      <c r="BD11" s="44"/>
      <c r="BE11" s="44"/>
    </row>
    <row r="12" spans="2:57" x14ac:dyDescent="0.25">
      <c r="B12" s="67"/>
      <c r="C12" s="68"/>
      <c r="D12" s="44"/>
      <c r="E12" s="44"/>
      <c r="F12" s="44"/>
      <c r="H12" s="108"/>
      <c r="I12" s="108"/>
      <c r="J12" s="108"/>
      <c r="K12" s="44"/>
      <c r="L12" s="108"/>
      <c r="M12" s="108"/>
      <c r="N12" s="108"/>
      <c r="O12" s="108"/>
      <c r="P12" s="108"/>
      <c r="Q12" s="108"/>
      <c r="R12" s="108"/>
      <c r="T12" s="108"/>
      <c r="U12" s="45"/>
      <c r="V12" s="44"/>
      <c r="W12" s="109"/>
      <c r="X12" s="109"/>
      <c r="Y12" s="109"/>
      <c r="Z12" s="109"/>
      <c r="AA12" s="109"/>
      <c r="AB12" s="109"/>
      <c r="AC12" s="109"/>
      <c r="AD12" s="44"/>
      <c r="AE12" s="45"/>
      <c r="AF12" s="45"/>
      <c r="AG12" s="45"/>
      <c r="AH12" s="45"/>
      <c r="AI12" s="45"/>
      <c r="AJ12" s="45"/>
      <c r="AK12" s="45"/>
      <c r="AL12" s="45"/>
      <c r="AM12" s="45"/>
      <c r="AN12" s="45"/>
      <c r="AO12" s="45"/>
      <c r="AQ12" s="108"/>
      <c r="AR12" s="108"/>
      <c r="AS12" s="108"/>
      <c r="AU12" s="44"/>
      <c r="AV12" s="44"/>
      <c r="AW12" s="44"/>
      <c r="AY12" s="44"/>
      <c r="AZ12" s="44"/>
      <c r="BA12" s="44"/>
      <c r="BC12" s="44"/>
      <c r="BD12" s="44"/>
      <c r="BE12" s="44"/>
    </row>
    <row r="13" spans="2:57" x14ac:dyDescent="0.25">
      <c r="B13" s="67"/>
      <c r="C13" s="68"/>
      <c r="D13" s="44"/>
      <c r="E13" s="44"/>
      <c r="F13" s="44"/>
      <c r="H13" s="108"/>
      <c r="I13" s="108"/>
      <c r="J13" s="108"/>
      <c r="K13" s="44"/>
      <c r="L13" s="108"/>
      <c r="M13" s="108"/>
      <c r="N13" s="108"/>
      <c r="O13" s="108"/>
      <c r="P13" s="108"/>
      <c r="Q13" s="108"/>
      <c r="R13" s="108"/>
      <c r="T13" s="108"/>
      <c r="U13" s="45"/>
      <c r="V13" s="44"/>
      <c r="W13" s="109"/>
      <c r="X13" s="109"/>
      <c r="Y13" s="109"/>
      <c r="Z13" s="109"/>
      <c r="AA13" s="109"/>
      <c r="AB13" s="109"/>
      <c r="AC13" s="109"/>
      <c r="AD13" s="44"/>
      <c r="AE13" s="45"/>
      <c r="AF13" s="45"/>
      <c r="AG13" s="45"/>
      <c r="AH13" s="45"/>
      <c r="AI13" s="45"/>
      <c r="AJ13" s="45"/>
      <c r="AK13" s="45"/>
      <c r="AL13" s="45"/>
      <c r="AM13" s="45"/>
      <c r="AN13" s="45"/>
      <c r="AO13" s="45"/>
      <c r="AQ13" s="108"/>
      <c r="AR13" s="108"/>
      <c r="AS13" s="108"/>
      <c r="AU13" s="44"/>
      <c r="AV13" s="44"/>
      <c r="AW13" s="44"/>
      <c r="AY13" s="44"/>
      <c r="AZ13" s="44"/>
      <c r="BA13" s="44"/>
      <c r="BC13" s="44"/>
      <c r="BD13" s="44"/>
      <c r="BE13" s="44"/>
    </row>
    <row r="14" spans="2:57" x14ac:dyDescent="0.25">
      <c r="B14" s="67"/>
      <c r="C14" s="68"/>
      <c r="D14" s="44"/>
      <c r="E14" s="44"/>
      <c r="F14" s="44"/>
      <c r="H14" s="108"/>
      <c r="I14" s="108"/>
      <c r="J14" s="108"/>
      <c r="K14" s="44"/>
      <c r="L14" s="108"/>
      <c r="M14" s="108"/>
      <c r="N14" s="108"/>
      <c r="O14" s="108"/>
      <c r="P14" s="108"/>
      <c r="Q14" s="108"/>
      <c r="R14" s="108"/>
      <c r="T14" s="108"/>
      <c r="U14" s="45"/>
      <c r="V14" s="44"/>
      <c r="W14" s="109"/>
      <c r="X14" s="109"/>
      <c r="Y14" s="109"/>
      <c r="Z14" s="109"/>
      <c r="AA14" s="109"/>
      <c r="AB14" s="109"/>
      <c r="AC14" s="109"/>
      <c r="AD14" s="44"/>
      <c r="AE14" s="45"/>
      <c r="AF14" s="45"/>
      <c r="AG14" s="45"/>
      <c r="AH14" s="45"/>
      <c r="AI14" s="45"/>
      <c r="AJ14" s="45"/>
      <c r="AK14" s="45"/>
      <c r="AL14" s="45"/>
      <c r="AM14" s="45"/>
      <c r="AN14" s="45"/>
      <c r="AO14" s="45"/>
      <c r="AQ14" s="108"/>
      <c r="AR14" s="108"/>
      <c r="AS14" s="108"/>
      <c r="AU14" s="44"/>
      <c r="AV14" s="44"/>
      <c r="AW14" s="44"/>
      <c r="AY14" s="44"/>
      <c r="AZ14" s="44"/>
      <c r="BA14" s="44"/>
      <c r="BC14" s="44"/>
      <c r="BD14" s="44"/>
      <c r="BE14" s="44"/>
    </row>
    <row r="15" spans="2:57" x14ac:dyDescent="0.25">
      <c r="C15" s="44"/>
      <c r="D15" s="44"/>
      <c r="E15" s="44"/>
      <c r="F15" s="44"/>
      <c r="H15" s="108"/>
      <c r="I15" s="108"/>
      <c r="J15" s="108"/>
      <c r="K15" s="44"/>
      <c r="L15" s="108"/>
      <c r="M15" s="108"/>
      <c r="N15" s="108"/>
      <c r="O15" s="108"/>
      <c r="P15" s="108"/>
      <c r="Q15" s="108"/>
      <c r="R15" s="108"/>
      <c r="T15" s="108"/>
      <c r="U15" s="45"/>
      <c r="V15" s="44"/>
      <c r="W15" s="109"/>
      <c r="X15" s="109"/>
      <c r="Y15" s="109"/>
      <c r="Z15" s="109"/>
      <c r="AA15" s="109"/>
      <c r="AB15" s="109"/>
      <c r="AC15" s="109"/>
      <c r="AD15" s="44"/>
      <c r="AE15" s="45"/>
      <c r="AF15" s="45"/>
      <c r="AG15" s="45"/>
      <c r="AH15" s="45"/>
      <c r="AI15" s="45"/>
      <c r="AJ15" s="45"/>
      <c r="AK15" s="45"/>
      <c r="AL15" s="45"/>
      <c r="AM15" s="45"/>
      <c r="AN15" s="45"/>
      <c r="AO15" s="45"/>
      <c r="AQ15" s="108"/>
      <c r="AR15" s="108"/>
      <c r="AS15" s="108"/>
      <c r="AU15" s="44"/>
      <c r="AV15" s="44"/>
      <c r="AW15" s="44"/>
      <c r="AY15" s="44"/>
      <c r="AZ15" s="44"/>
      <c r="BA15" s="44"/>
      <c r="BC15" s="44"/>
      <c r="BD15" s="44"/>
      <c r="BE15" s="44"/>
    </row>
    <row r="16" spans="2:57" x14ac:dyDescent="0.25">
      <c r="C16" s="44"/>
      <c r="D16" s="44"/>
      <c r="E16" s="44"/>
      <c r="F16" s="44"/>
      <c r="H16" s="108"/>
      <c r="I16" s="108"/>
      <c r="J16" s="108"/>
      <c r="K16" s="44"/>
      <c r="L16" s="108"/>
      <c r="M16" s="108"/>
      <c r="N16" s="108"/>
      <c r="O16" s="108"/>
      <c r="P16" s="108"/>
      <c r="Q16" s="108"/>
      <c r="R16" s="108"/>
      <c r="T16" s="108"/>
      <c r="U16" s="45"/>
      <c r="V16" s="44"/>
      <c r="W16" s="109"/>
      <c r="X16" s="109"/>
      <c r="Y16" s="109"/>
      <c r="Z16" s="109"/>
      <c r="AA16" s="109"/>
      <c r="AB16" s="109"/>
      <c r="AC16" s="109"/>
      <c r="AD16" s="44"/>
      <c r="AE16" s="45"/>
      <c r="AF16" s="45"/>
      <c r="AG16" s="45"/>
      <c r="AH16" s="45"/>
      <c r="AI16" s="45"/>
      <c r="AJ16" s="45"/>
      <c r="AK16" s="45"/>
      <c r="AL16" s="45"/>
      <c r="AM16" s="45"/>
      <c r="AN16" s="45"/>
      <c r="AO16" s="45"/>
      <c r="AQ16" s="108"/>
      <c r="AR16" s="108"/>
      <c r="AS16" s="108"/>
      <c r="AU16" s="44"/>
      <c r="AV16" s="44"/>
      <c r="AW16" s="44"/>
      <c r="AY16" s="44"/>
      <c r="AZ16" s="44"/>
      <c r="BA16" s="44"/>
      <c r="BC16" s="44"/>
      <c r="BD16" s="44"/>
      <c r="BE16" s="44"/>
    </row>
    <row r="17" spans="2:57" x14ac:dyDescent="0.25">
      <c r="C17" s="44"/>
      <c r="D17" s="44"/>
      <c r="E17" s="44"/>
      <c r="F17" s="44"/>
      <c r="H17" s="108"/>
      <c r="I17" s="108"/>
      <c r="J17" s="108"/>
      <c r="K17" s="44"/>
      <c r="L17" s="108"/>
      <c r="M17" s="108"/>
      <c r="N17" s="108"/>
      <c r="O17" s="108"/>
      <c r="P17" s="108"/>
      <c r="Q17" s="108"/>
      <c r="R17" s="108"/>
      <c r="T17" s="108"/>
      <c r="U17" s="45"/>
      <c r="V17" s="44"/>
      <c r="W17" s="109"/>
      <c r="X17" s="109"/>
      <c r="Y17" s="109"/>
      <c r="Z17" s="109"/>
      <c r="AA17" s="109"/>
      <c r="AB17" s="109"/>
      <c r="AC17" s="109"/>
      <c r="AD17" s="44"/>
      <c r="AE17" s="45"/>
      <c r="AF17" s="45"/>
      <c r="AG17" s="45"/>
      <c r="AH17" s="45"/>
      <c r="AI17" s="45"/>
      <c r="AJ17" s="45"/>
      <c r="AK17" s="45"/>
      <c r="AL17" s="45"/>
      <c r="AM17" s="45"/>
      <c r="AN17" s="45"/>
      <c r="AO17" s="45"/>
      <c r="AQ17" s="108"/>
      <c r="AR17" s="108"/>
      <c r="AS17" s="108"/>
      <c r="AU17" s="44"/>
      <c r="AV17" s="44"/>
      <c r="AW17" s="44"/>
      <c r="AY17" s="44"/>
      <c r="AZ17" s="44"/>
      <c r="BA17" s="44"/>
      <c r="BC17" s="44"/>
      <c r="BD17" s="44"/>
      <c r="BE17" s="44"/>
    </row>
    <row r="18" spans="2:57" x14ac:dyDescent="0.25">
      <c r="C18" s="44"/>
      <c r="D18" s="44"/>
      <c r="E18" s="44"/>
      <c r="F18" s="44"/>
      <c r="H18" s="108"/>
      <c r="I18" s="108"/>
      <c r="J18" s="108"/>
      <c r="K18" s="44"/>
      <c r="L18" s="108"/>
      <c r="M18" s="108"/>
      <c r="N18" s="108"/>
      <c r="O18" s="108"/>
      <c r="P18" s="108"/>
      <c r="Q18" s="108"/>
      <c r="R18" s="108"/>
      <c r="T18" s="108"/>
      <c r="U18" s="45"/>
      <c r="V18" s="44"/>
      <c r="W18" s="109"/>
      <c r="X18" s="109"/>
      <c r="Y18" s="109"/>
      <c r="Z18" s="109"/>
      <c r="AA18" s="109"/>
      <c r="AB18" s="109"/>
      <c r="AC18" s="109"/>
      <c r="AD18" s="44"/>
      <c r="AE18" s="45"/>
      <c r="AF18" s="45"/>
      <c r="AG18" s="45"/>
      <c r="AH18" s="45"/>
      <c r="AI18" s="45"/>
      <c r="AJ18" s="45"/>
      <c r="AK18" s="45"/>
      <c r="AL18" s="45"/>
      <c r="AM18" s="45"/>
      <c r="AN18" s="45"/>
      <c r="AO18" s="45"/>
      <c r="AQ18" s="108"/>
      <c r="AR18" s="108"/>
      <c r="AS18" s="108"/>
      <c r="AU18" s="44"/>
      <c r="AV18" s="44"/>
      <c r="AW18" s="44"/>
      <c r="AY18" s="44"/>
      <c r="AZ18" s="44"/>
      <c r="BA18" s="44"/>
      <c r="BC18" s="44"/>
      <c r="BD18" s="44"/>
      <c r="BE18" s="44"/>
    </row>
    <row r="19" spans="2:57" x14ac:dyDescent="0.25">
      <c r="C19" s="44"/>
      <c r="D19" s="44"/>
      <c r="E19" s="44"/>
      <c r="F19" s="44"/>
      <c r="H19" s="108"/>
      <c r="I19" s="108"/>
      <c r="J19" s="108"/>
      <c r="K19" s="44"/>
      <c r="L19" s="108"/>
      <c r="M19" s="108"/>
      <c r="N19" s="108"/>
      <c r="O19" s="108"/>
      <c r="P19" s="108"/>
      <c r="Q19" s="108"/>
      <c r="R19" s="108"/>
      <c r="T19" s="108"/>
      <c r="U19" s="45"/>
      <c r="V19" s="44"/>
      <c r="W19" s="109"/>
      <c r="X19" s="109"/>
      <c r="Y19" s="109"/>
      <c r="Z19" s="109"/>
      <c r="AA19" s="109"/>
      <c r="AB19" s="109"/>
      <c r="AC19" s="109"/>
      <c r="AD19" s="44"/>
      <c r="AE19" s="45"/>
      <c r="AF19" s="45"/>
      <c r="AG19" s="45"/>
      <c r="AH19" s="45"/>
      <c r="AI19" s="45"/>
      <c r="AJ19" s="45"/>
      <c r="AK19" s="45"/>
      <c r="AL19" s="45"/>
      <c r="AM19" s="45"/>
      <c r="AN19" s="45"/>
      <c r="AO19" s="45"/>
      <c r="AQ19" s="108"/>
      <c r="AR19" s="108"/>
      <c r="AS19" s="108"/>
      <c r="AU19" s="44"/>
      <c r="AV19" s="44"/>
      <c r="AW19" s="44"/>
      <c r="AY19" s="44"/>
      <c r="AZ19" s="44"/>
      <c r="BA19" s="44"/>
      <c r="BC19" s="44"/>
      <c r="BD19" s="44"/>
      <c r="BE19" s="44"/>
    </row>
    <row r="20" spans="2:57" x14ac:dyDescent="0.25">
      <c r="C20" s="44"/>
      <c r="D20" s="44"/>
      <c r="E20" s="44"/>
      <c r="F20" s="44"/>
      <c r="H20" s="108"/>
      <c r="I20" s="108"/>
      <c r="J20" s="108"/>
      <c r="K20" s="44"/>
      <c r="L20" s="108"/>
      <c r="M20" s="108"/>
      <c r="N20" s="108"/>
      <c r="O20" s="108"/>
      <c r="P20" s="108"/>
      <c r="Q20" s="108"/>
      <c r="R20" s="108"/>
      <c r="T20" s="108"/>
      <c r="U20" s="45"/>
      <c r="V20" s="44"/>
      <c r="W20" s="109"/>
      <c r="X20" s="109"/>
      <c r="Y20" s="109"/>
      <c r="Z20" s="109"/>
      <c r="AA20" s="109"/>
      <c r="AB20" s="109"/>
      <c r="AC20" s="109"/>
      <c r="AD20" s="44"/>
      <c r="AE20" s="45"/>
      <c r="AF20" s="45"/>
      <c r="AG20" s="45"/>
      <c r="AH20" s="45"/>
      <c r="AI20" s="45"/>
      <c r="AJ20" s="45"/>
      <c r="AK20" s="45"/>
      <c r="AL20" s="45"/>
      <c r="AM20" s="45"/>
      <c r="AN20" s="45"/>
      <c r="AO20" s="45"/>
      <c r="AQ20" s="108"/>
      <c r="AR20" s="108"/>
      <c r="AS20" s="108"/>
      <c r="AU20" s="44"/>
      <c r="AV20" s="44"/>
      <c r="AW20" s="44"/>
      <c r="AY20" s="44"/>
      <c r="AZ20" s="44"/>
      <c r="BA20" s="44"/>
      <c r="BC20" s="44"/>
      <c r="BD20" s="44"/>
      <c r="BE20" s="44"/>
    </row>
    <row r="21" spans="2:57" x14ac:dyDescent="0.25">
      <c r="C21" s="44"/>
      <c r="D21" s="44"/>
      <c r="E21" s="44"/>
      <c r="F21" s="44"/>
      <c r="H21" s="108"/>
      <c r="I21" s="108"/>
      <c r="J21" s="108"/>
      <c r="K21" s="44"/>
      <c r="L21" s="108"/>
      <c r="M21" s="108"/>
      <c r="N21" s="108"/>
      <c r="O21" s="108"/>
      <c r="P21" s="108"/>
      <c r="Q21" s="108"/>
      <c r="R21" s="108"/>
      <c r="T21" s="108"/>
      <c r="U21" s="45"/>
      <c r="V21" s="44"/>
      <c r="W21" s="109"/>
      <c r="X21" s="109"/>
      <c r="Y21" s="109"/>
      <c r="Z21" s="109"/>
      <c r="AA21" s="109"/>
      <c r="AB21" s="109"/>
      <c r="AC21" s="109"/>
      <c r="AD21" s="44"/>
      <c r="AE21" s="45"/>
      <c r="AF21" s="45"/>
      <c r="AG21" s="45"/>
      <c r="AH21" s="45"/>
      <c r="AI21" s="45"/>
      <c r="AJ21" s="45"/>
      <c r="AK21" s="45"/>
      <c r="AL21" s="45"/>
      <c r="AM21" s="45"/>
      <c r="AN21" s="45"/>
      <c r="AO21" s="45"/>
      <c r="AQ21" s="108"/>
      <c r="AR21" s="108"/>
      <c r="AS21" s="108"/>
      <c r="AU21" s="44"/>
      <c r="AV21" s="44"/>
      <c r="AW21" s="44"/>
      <c r="AY21" s="44"/>
      <c r="AZ21" s="44"/>
      <c r="BA21" s="44"/>
      <c r="BC21" s="44"/>
      <c r="BD21" s="44"/>
      <c r="BE21" s="44"/>
    </row>
    <row r="22" spans="2:57" x14ac:dyDescent="0.25">
      <c r="C22" s="44"/>
      <c r="D22" s="44"/>
      <c r="E22" s="44"/>
      <c r="F22" s="44"/>
      <c r="H22" s="108"/>
      <c r="I22" s="108"/>
      <c r="J22" s="108"/>
      <c r="K22" s="44"/>
      <c r="L22" s="108"/>
      <c r="M22" s="108"/>
      <c r="N22" s="108"/>
      <c r="O22" s="108"/>
      <c r="P22" s="108"/>
      <c r="Q22" s="108"/>
      <c r="R22" s="108"/>
      <c r="T22" s="108"/>
      <c r="U22" s="45"/>
      <c r="V22" s="44"/>
      <c r="W22" s="109"/>
      <c r="X22" s="109"/>
      <c r="Y22" s="109"/>
      <c r="Z22" s="109"/>
      <c r="AA22" s="109"/>
      <c r="AB22" s="109"/>
      <c r="AC22" s="109"/>
      <c r="AD22" s="44"/>
      <c r="AE22" s="45"/>
      <c r="AF22" s="45"/>
      <c r="AG22" s="45"/>
      <c r="AH22" s="45"/>
      <c r="AI22" s="45"/>
      <c r="AJ22" s="45"/>
      <c r="AK22" s="45"/>
      <c r="AL22" s="45"/>
      <c r="AM22" s="45"/>
      <c r="AN22" s="45"/>
      <c r="AO22" s="45"/>
      <c r="AQ22" s="108"/>
      <c r="AR22" s="108"/>
      <c r="AS22" s="108"/>
      <c r="AU22" s="44"/>
      <c r="AV22" s="44"/>
      <c r="AW22" s="44"/>
      <c r="AY22" s="44"/>
      <c r="AZ22" s="44"/>
      <c r="BA22" s="44"/>
      <c r="BC22" s="44"/>
      <c r="BD22" s="44"/>
      <c r="BE22" s="44"/>
    </row>
    <row r="23" spans="2:57" x14ac:dyDescent="0.25">
      <c r="C23" s="44"/>
      <c r="D23" s="44"/>
      <c r="E23" s="44"/>
      <c r="F23" s="44"/>
      <c r="H23" s="108"/>
      <c r="I23" s="108"/>
      <c r="J23" s="108"/>
      <c r="K23" s="44"/>
      <c r="L23" s="108"/>
      <c r="M23" s="108"/>
      <c r="N23" s="108"/>
      <c r="O23" s="108"/>
      <c r="P23" s="108"/>
      <c r="Q23" s="108"/>
      <c r="R23" s="108"/>
      <c r="T23" s="108"/>
      <c r="U23" s="45"/>
      <c r="V23" s="44"/>
      <c r="W23" s="109"/>
      <c r="X23" s="109"/>
      <c r="Y23" s="109"/>
      <c r="Z23" s="109"/>
      <c r="AA23" s="109"/>
      <c r="AB23" s="109"/>
      <c r="AC23" s="109"/>
      <c r="AD23" s="44"/>
      <c r="AE23" s="45"/>
      <c r="AF23" s="45"/>
      <c r="AG23" s="45"/>
      <c r="AH23" s="45"/>
      <c r="AI23" s="45"/>
      <c r="AJ23" s="45"/>
      <c r="AK23" s="45"/>
      <c r="AL23" s="45"/>
      <c r="AM23" s="45"/>
      <c r="AN23" s="45"/>
      <c r="AO23" s="45"/>
      <c r="AQ23" s="108"/>
      <c r="AR23" s="108"/>
      <c r="AS23" s="108"/>
      <c r="AU23" s="44"/>
      <c r="AV23" s="44"/>
      <c r="AW23" s="44"/>
      <c r="AY23" s="44"/>
      <c r="AZ23" s="44"/>
      <c r="BA23" s="44"/>
      <c r="BC23" s="44"/>
      <c r="BD23" s="44"/>
      <c r="BE23" s="44"/>
    </row>
    <row r="24" spans="2:57" x14ac:dyDescent="0.25">
      <c r="C24" s="44"/>
      <c r="D24" s="44"/>
      <c r="E24" s="44"/>
      <c r="F24" s="44"/>
      <c r="H24" s="108"/>
      <c r="I24" s="108"/>
      <c r="J24" s="108"/>
      <c r="K24" s="44"/>
      <c r="L24" s="108"/>
      <c r="M24" s="108"/>
      <c r="N24" s="108"/>
      <c r="O24" s="108"/>
      <c r="P24" s="108"/>
      <c r="Q24" s="108"/>
      <c r="R24" s="108"/>
      <c r="T24" s="108"/>
      <c r="U24" s="45"/>
      <c r="V24" s="44"/>
      <c r="W24" s="109"/>
      <c r="X24" s="109"/>
      <c r="Y24" s="109"/>
      <c r="Z24" s="109"/>
      <c r="AA24" s="109"/>
      <c r="AB24" s="109"/>
      <c r="AC24" s="109"/>
      <c r="AD24" s="44"/>
      <c r="AE24" s="45"/>
      <c r="AF24" s="45"/>
      <c r="AG24" s="45"/>
      <c r="AH24" s="45"/>
      <c r="AI24" s="45"/>
      <c r="AJ24" s="45"/>
      <c r="AK24" s="45"/>
      <c r="AL24" s="45"/>
      <c r="AM24" s="45"/>
      <c r="AN24" s="45"/>
      <c r="AO24" s="45"/>
      <c r="AQ24" s="108"/>
      <c r="AR24" s="108"/>
      <c r="AS24" s="108"/>
      <c r="AU24" s="44"/>
      <c r="AV24" s="44"/>
      <c r="AW24" s="44"/>
      <c r="AY24" s="44"/>
      <c r="AZ24" s="44"/>
      <c r="BA24" s="44"/>
      <c r="BC24" s="44"/>
      <c r="BD24" s="44"/>
      <c r="BE24" s="44"/>
    </row>
    <row r="25" spans="2:57" x14ac:dyDescent="0.25">
      <c r="C25" s="44"/>
      <c r="D25" s="44"/>
      <c r="E25" s="44"/>
      <c r="F25" s="44"/>
      <c r="H25" s="108"/>
      <c r="I25" s="108"/>
      <c r="J25" s="108"/>
      <c r="K25" s="44"/>
      <c r="L25" s="108"/>
      <c r="M25" s="108"/>
      <c r="N25" s="108"/>
      <c r="O25" s="108"/>
      <c r="P25" s="108"/>
      <c r="Q25" s="108"/>
      <c r="R25" s="108"/>
      <c r="T25" s="108"/>
      <c r="U25" s="45"/>
      <c r="V25" s="44"/>
      <c r="W25" s="109"/>
      <c r="X25" s="109"/>
      <c r="Y25" s="109"/>
      <c r="Z25" s="109"/>
      <c r="AA25" s="109"/>
      <c r="AB25" s="109"/>
      <c r="AC25" s="109"/>
      <c r="AD25" s="44"/>
      <c r="AE25" s="45"/>
      <c r="AF25" s="45"/>
      <c r="AG25" s="45"/>
      <c r="AH25" s="45"/>
      <c r="AI25" s="45"/>
      <c r="AJ25" s="45"/>
      <c r="AK25" s="45"/>
      <c r="AL25" s="45"/>
      <c r="AM25" s="45"/>
      <c r="AN25" s="45"/>
      <c r="AO25" s="45"/>
      <c r="AQ25" s="108"/>
      <c r="AR25" s="108"/>
      <c r="AS25" s="108"/>
      <c r="AU25" s="44"/>
      <c r="AV25" s="44"/>
      <c r="AW25" s="44"/>
      <c r="AY25" s="44"/>
      <c r="AZ25" s="44"/>
      <c r="BA25" s="44"/>
      <c r="BC25" s="44"/>
      <c r="BD25" s="44"/>
      <c r="BE25" s="44"/>
    </row>
    <row r="26" spans="2:57" ht="15.75" customHeight="1" thickBot="1" x14ac:dyDescent="0.3">
      <c r="B26" s="69"/>
      <c r="C26" s="70"/>
      <c r="D26" s="55"/>
      <c r="E26" s="55"/>
      <c r="F26" s="55"/>
      <c r="H26" s="111"/>
      <c r="I26" s="111"/>
      <c r="J26" s="111"/>
      <c r="L26" s="111"/>
      <c r="M26" s="111"/>
      <c r="N26" s="111"/>
      <c r="O26" s="112"/>
      <c r="P26" s="112"/>
      <c r="Q26" s="112"/>
      <c r="R26" s="112"/>
      <c r="T26" s="111"/>
      <c r="U26" s="54"/>
      <c r="V26" s="16"/>
      <c r="W26" s="110"/>
      <c r="X26" s="110"/>
      <c r="Y26" s="109"/>
      <c r="Z26" s="110"/>
      <c r="AA26" s="110"/>
      <c r="AB26" s="110"/>
      <c r="AC26" s="109"/>
      <c r="AD26" s="16"/>
      <c r="AE26" s="45"/>
      <c r="AF26" s="45"/>
      <c r="AG26" s="45"/>
      <c r="AH26" s="45"/>
      <c r="AI26" s="45"/>
      <c r="AJ26" s="45"/>
      <c r="AK26" s="45"/>
      <c r="AL26" s="45"/>
      <c r="AM26" s="45"/>
      <c r="AN26" s="45"/>
      <c r="AO26" s="45"/>
      <c r="AQ26" s="108"/>
      <c r="AR26" s="108"/>
      <c r="AS26" s="108"/>
      <c r="AU26" s="44"/>
      <c r="AV26" s="44"/>
      <c r="AW26" s="44"/>
      <c r="AY26" s="44"/>
      <c r="AZ26" s="44"/>
      <c r="BA26" s="44"/>
      <c r="BC26" s="44"/>
      <c r="BD26" s="44"/>
      <c r="BE26" s="44"/>
    </row>
    <row r="27" spans="2:57" ht="15.75" customHeight="1" thickBot="1" x14ac:dyDescent="0.3">
      <c r="B27" s="62" t="s">
        <v>22</v>
      </c>
      <c r="C27" s="63">
        <f>SUM(C7:C26)</f>
        <v>13870</v>
      </c>
      <c r="D27" s="63">
        <f>SUM(D7:D26)</f>
        <v>310</v>
      </c>
      <c r="E27" s="63">
        <f>SUM(E7:E26)</f>
        <v>606</v>
      </c>
      <c r="F27" s="63">
        <f>SUM(F7:F26)</f>
        <v>1432</v>
      </c>
      <c r="H27" s="63">
        <f t="shared" ref="H27:N27" si="16">ROUNDUP(SUM(H7:H26),-1)</f>
        <v>180</v>
      </c>
      <c r="I27" s="63">
        <f t="shared" si="16"/>
        <v>260</v>
      </c>
      <c r="J27" s="63">
        <f t="shared" si="16"/>
        <v>450</v>
      </c>
      <c r="K27" s="63">
        <f t="shared" si="16"/>
        <v>0</v>
      </c>
      <c r="L27" s="63">
        <f t="shared" si="16"/>
        <v>100</v>
      </c>
      <c r="M27" s="63">
        <f t="shared" si="16"/>
        <v>140</v>
      </c>
      <c r="N27" s="63">
        <f t="shared" si="16"/>
        <v>220</v>
      </c>
      <c r="O27" s="44"/>
      <c r="P27" s="63">
        <f>ROUNDUP(SUM(P7:P26),-1)</f>
        <v>1410</v>
      </c>
      <c r="Q27" s="63">
        <f>ROUNDUP(SUM(Q7:Q26),-1)</f>
        <v>1370</v>
      </c>
      <c r="R27" s="63">
        <f>ROUNDUP(SUM(R7:R26),-1)</f>
        <v>1290</v>
      </c>
      <c r="T27" s="63">
        <f>ROUNDUP(SUM(T7:T26),-1)</f>
        <v>1500</v>
      </c>
      <c r="U27" s="64">
        <f>AVERAGE(U7:U26)</f>
        <v>4.3440549788277298</v>
      </c>
      <c r="V27" s="44"/>
      <c r="W27" s="63">
        <f>ROUNDUP(SUM(W7:W26),-1)</f>
        <v>20</v>
      </c>
      <c r="X27" s="63">
        <f>ROUNDUP(SUM(X7:X26),-1)</f>
        <v>50</v>
      </c>
      <c r="Y27" s="63">
        <f>ROUNDUP(SUM(Y7:Y26),-1)</f>
        <v>150</v>
      </c>
      <c r="Z27" s="45"/>
      <c r="AA27" s="63">
        <f>ROUNDUP(SUM(AA7:AA26),-1)</f>
        <v>120</v>
      </c>
      <c r="AB27" s="63">
        <f>ROUNDUP(SUM(AB7:AB26),-1)</f>
        <v>180</v>
      </c>
      <c r="AC27" s="63">
        <f>ROUNDUP(SUM(AC7:AC26),-1)</f>
        <v>370</v>
      </c>
      <c r="AD27" s="44"/>
      <c r="AE27" s="64">
        <f>W27/H27</f>
        <v>0.1111111111111111</v>
      </c>
      <c r="AF27" s="64">
        <f>X27/I27</f>
        <v>0.19230769230769232</v>
      </c>
      <c r="AG27" s="64">
        <f>Y27/J27</f>
        <v>0.33333333333333331</v>
      </c>
      <c r="AH27" s="44"/>
      <c r="AI27" s="64">
        <f>L27/H27</f>
        <v>0.55555555555555558</v>
      </c>
      <c r="AJ27" s="64">
        <f>M27/I27</f>
        <v>0.53846153846153844</v>
      </c>
      <c r="AK27" s="64">
        <f>N27/J27</f>
        <v>0.48888888888888887</v>
      </c>
      <c r="AL27" s="44"/>
      <c r="AM27" s="64">
        <f>AA27/H27</f>
        <v>0.66666666666666663</v>
      </c>
      <c r="AN27" s="64">
        <f>AB27/I27</f>
        <v>0.69230769230769229</v>
      </c>
      <c r="AO27" s="64">
        <f>AC27/J27</f>
        <v>0.82222222222222219</v>
      </c>
      <c r="AQ27" s="63">
        <f>ROUNDUP(SUM(AQ7:AQ26),-1)</f>
        <v>1520</v>
      </c>
      <c r="AR27" s="63">
        <f>ROUNDUP(SUM(AR7:AR26),-1)</f>
        <v>1550</v>
      </c>
      <c r="AS27" s="63">
        <f>ROUNDUP(SUM(AS7:AS26),-1)</f>
        <v>1650</v>
      </c>
      <c r="AU27" s="63">
        <f>ROUNDUP(SUM(AU7:AU26),-2)</f>
        <v>32800</v>
      </c>
      <c r="AV27" s="63">
        <f>ROUNDUP(SUM(AV7:AV26),-2)</f>
        <v>50600</v>
      </c>
      <c r="AW27" s="63">
        <f>ROUNDUP(SUM(AW7:AW26),-2)</f>
        <v>107700</v>
      </c>
      <c r="AY27" s="63">
        <f>ROUNDUP(SUM(AY7:AY26),-2)</f>
        <v>3000</v>
      </c>
      <c r="AZ27" s="63">
        <f>ROUNDUP(SUM(AZ7:AZ26),-2)</f>
        <v>4200</v>
      </c>
      <c r="BA27" s="63">
        <f>ROUNDUP(SUM(BA7:BA26),-2)</f>
        <v>7500</v>
      </c>
      <c r="BC27" s="63">
        <f>ROUNDUP(SUM(BC7:BC26),-2)</f>
        <v>35800</v>
      </c>
      <c r="BD27" s="63">
        <f>ROUNDUP(SUM(BD7:BD26),-2)</f>
        <v>54700</v>
      </c>
      <c r="BE27" s="63">
        <f>ROUNDUP(SUM(BE7:BE26),-2)</f>
        <v>115100</v>
      </c>
    </row>
  </sheetData>
  <mergeCells count="19">
    <mergeCell ref="BC5:BE5"/>
    <mergeCell ref="AY5:BA5"/>
    <mergeCell ref="C5:C6"/>
    <mergeCell ref="D5:F5"/>
    <mergeCell ref="H5:J5"/>
    <mergeCell ref="L5:N5"/>
    <mergeCell ref="T5:T6"/>
    <mergeCell ref="AQ5:AS5"/>
    <mergeCell ref="AU5:AW5"/>
    <mergeCell ref="W5:Y5"/>
    <mergeCell ref="AA5:AC5"/>
    <mergeCell ref="AE5:AG5"/>
    <mergeCell ref="AI5:AK5"/>
    <mergeCell ref="AM5:AO5"/>
    <mergeCell ref="L4:N4"/>
    <mergeCell ref="P4:R4"/>
    <mergeCell ref="P5:R5"/>
    <mergeCell ref="T4:U4"/>
    <mergeCell ref="U5:U6"/>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9"/>
  <sheetViews>
    <sheetView workbookViewId="0"/>
  </sheetViews>
  <sheetFormatPr defaultRowHeight="15" x14ac:dyDescent="0.25"/>
  <cols>
    <col min="2" max="2" width="13.140625" customWidth="1"/>
    <col min="4" max="4" width="3.5703125" customWidth="1"/>
  </cols>
  <sheetData>
    <row r="1" spans="2:18" ht="28.5" customHeight="1" x14ac:dyDescent="0.25">
      <c r="B1" s="76" t="s">
        <v>66</v>
      </c>
    </row>
    <row r="2" spans="2:18" x14ac:dyDescent="0.25">
      <c r="B2" t="s">
        <v>67</v>
      </c>
      <c r="C2" t="s">
        <v>68</v>
      </c>
    </row>
    <row r="4" spans="2:18" ht="15.75" customHeight="1" thickBot="1" x14ac:dyDescent="0.3">
      <c r="E4" s="155" t="s">
        <v>5</v>
      </c>
      <c r="F4" s="143"/>
      <c r="G4" s="143"/>
      <c r="H4" s="143"/>
      <c r="J4" s="155" t="s">
        <v>6</v>
      </c>
      <c r="K4" s="143"/>
      <c r="L4" s="143"/>
      <c r="M4" s="143"/>
      <c r="O4" s="155" t="s">
        <v>69</v>
      </c>
      <c r="P4" s="143"/>
      <c r="Q4" s="143"/>
      <c r="R4" s="143"/>
    </row>
    <row r="5" spans="2:18" x14ac:dyDescent="0.25">
      <c r="B5" s="149" t="s">
        <v>14</v>
      </c>
      <c r="C5" s="142" t="s">
        <v>8</v>
      </c>
      <c r="D5" s="5"/>
      <c r="E5" s="46" t="s">
        <v>70</v>
      </c>
      <c r="F5" s="46" t="s">
        <v>71</v>
      </c>
      <c r="G5" s="46" t="s">
        <v>72</v>
      </c>
      <c r="H5" s="46" t="s">
        <v>73</v>
      </c>
      <c r="J5" s="46" t="s">
        <v>70</v>
      </c>
      <c r="K5" s="46" t="s">
        <v>71</v>
      </c>
      <c r="L5" s="46" t="s">
        <v>72</v>
      </c>
      <c r="M5" s="46" t="s">
        <v>73</v>
      </c>
      <c r="O5" s="46" t="s">
        <v>70</v>
      </c>
      <c r="P5" s="46" t="s">
        <v>71</v>
      </c>
      <c r="Q5" s="46" t="s">
        <v>72</v>
      </c>
      <c r="R5" s="46" t="s">
        <v>73</v>
      </c>
    </row>
    <row r="6" spans="2:18" ht="48.75" customHeight="1" thickBot="1" x14ac:dyDescent="0.3">
      <c r="B6" s="143"/>
      <c r="C6" s="143"/>
      <c r="D6" s="5"/>
      <c r="E6" s="10" t="s">
        <v>74</v>
      </c>
      <c r="F6" s="10" t="s">
        <v>75</v>
      </c>
      <c r="G6" s="10" t="s">
        <v>76</v>
      </c>
      <c r="H6" s="10" t="s">
        <v>77</v>
      </c>
      <c r="J6" s="10" t="s">
        <v>74</v>
      </c>
      <c r="K6" s="10" t="s">
        <v>75</v>
      </c>
      <c r="L6" s="10" t="s">
        <v>76</v>
      </c>
      <c r="M6" s="10" t="s">
        <v>77</v>
      </c>
      <c r="O6" s="10" t="s">
        <v>74</v>
      </c>
      <c r="P6" s="10" t="s">
        <v>75</v>
      </c>
      <c r="Q6" s="10" t="s">
        <v>76</v>
      </c>
      <c r="R6" s="10" t="s">
        <v>77</v>
      </c>
    </row>
    <row r="7" spans="2:18" x14ac:dyDescent="0.25">
      <c r="B7" s="2" t="s">
        <v>18</v>
      </c>
      <c r="C7" s="44">
        <v>16793.7688347</v>
      </c>
      <c r="D7" s="44"/>
      <c r="E7" s="44">
        <v>291.7579988</v>
      </c>
      <c r="F7" s="44">
        <v>71.494866700000003</v>
      </c>
      <c r="G7" s="44">
        <v>5.1497666999999998</v>
      </c>
      <c r="H7" s="44">
        <v>8.7116077999999995</v>
      </c>
      <c r="I7" s="44"/>
      <c r="J7" s="44">
        <v>101.71679880000001</v>
      </c>
      <c r="K7" s="44">
        <v>24.357936299999999</v>
      </c>
      <c r="L7" s="44">
        <v>2.0260205999999998</v>
      </c>
      <c r="M7" s="44">
        <v>3.6410255999999999</v>
      </c>
      <c r="O7" s="44">
        <f t="shared" ref="O7:O10" si="0">E7+J7</f>
        <v>393.47479759999999</v>
      </c>
      <c r="P7" s="44">
        <f t="shared" ref="P7:P10" si="1">F7+K7</f>
        <v>95.852802999999994</v>
      </c>
      <c r="Q7" s="44">
        <f t="shared" ref="Q7:Q10" si="2">G7+L7</f>
        <v>7.1757872999999996</v>
      </c>
      <c r="R7" s="44">
        <f t="shared" ref="R7:R10" si="3">H7+M7</f>
        <v>12.352633399999998</v>
      </c>
    </row>
    <row r="8" spans="2:18" x14ac:dyDescent="0.25">
      <c r="B8" s="2" t="s">
        <v>19</v>
      </c>
      <c r="C8" s="44">
        <v>2147.9021016000002</v>
      </c>
      <c r="D8" s="44"/>
      <c r="E8" s="44">
        <v>11.543106699999999</v>
      </c>
      <c r="F8" s="44">
        <v>2.5815804999999998</v>
      </c>
      <c r="G8" s="44">
        <v>0.1592277</v>
      </c>
      <c r="H8" s="44">
        <v>0.26012259999999998</v>
      </c>
      <c r="I8" s="44"/>
      <c r="J8" s="44">
        <v>13.8080032</v>
      </c>
      <c r="K8" s="44">
        <v>3.5060034999999998</v>
      </c>
      <c r="L8" s="44">
        <v>0.39675199999999999</v>
      </c>
      <c r="M8" s="44">
        <v>0.74712369999999995</v>
      </c>
      <c r="O8" s="44">
        <f t="shared" si="0"/>
        <v>25.351109899999997</v>
      </c>
      <c r="P8" s="44">
        <f t="shared" si="1"/>
        <v>6.0875839999999997</v>
      </c>
      <c r="Q8" s="44">
        <f t="shared" si="2"/>
        <v>0.55597969999999997</v>
      </c>
      <c r="R8" s="44">
        <f t="shared" si="3"/>
        <v>1.0072462999999998</v>
      </c>
    </row>
    <row r="9" spans="2:18" x14ac:dyDescent="0.25">
      <c r="B9" s="2" t="s">
        <v>20</v>
      </c>
      <c r="C9" s="44">
        <v>517.94705509999994</v>
      </c>
      <c r="D9" s="44"/>
      <c r="E9" s="44">
        <v>5.4594900000000002E-2</v>
      </c>
      <c r="F9" s="44">
        <v>1.2834399999999999E-2</v>
      </c>
      <c r="G9" s="44">
        <v>7.6769999999999996E-4</v>
      </c>
      <c r="H9" s="44">
        <v>1.2252999999999999E-3</v>
      </c>
      <c r="I9" s="44"/>
      <c r="J9" s="44">
        <v>2.7297499999999999E-2</v>
      </c>
      <c r="K9" s="44">
        <v>6.4171999999999996E-3</v>
      </c>
      <c r="L9" s="44">
        <v>3.8390000000000001E-4</v>
      </c>
      <c r="M9" s="44">
        <v>6.1260000000000004E-4</v>
      </c>
      <c r="O9" s="44">
        <f t="shared" si="0"/>
        <v>8.1892400000000004E-2</v>
      </c>
      <c r="P9" s="44">
        <f t="shared" si="1"/>
        <v>1.9251600000000001E-2</v>
      </c>
      <c r="Q9" s="44">
        <f t="shared" si="2"/>
        <v>1.1516E-3</v>
      </c>
      <c r="R9" s="44">
        <f t="shared" si="3"/>
        <v>1.8379E-3</v>
      </c>
    </row>
    <row r="10" spans="2:18" x14ac:dyDescent="0.25">
      <c r="B10" s="2" t="s">
        <v>21</v>
      </c>
      <c r="C10" s="44">
        <v>9115.0428849</v>
      </c>
      <c r="D10" s="44"/>
      <c r="E10" s="44">
        <v>110.49910730000001</v>
      </c>
      <c r="F10" s="44">
        <v>25.758006000000002</v>
      </c>
      <c r="G10" s="44">
        <v>1.5862923</v>
      </c>
      <c r="H10" s="44">
        <v>2.5652221000000002</v>
      </c>
      <c r="I10" s="44"/>
      <c r="J10" s="44">
        <v>39.137153299999987</v>
      </c>
      <c r="K10" s="44">
        <v>9.2814595999999998</v>
      </c>
      <c r="L10" s="44">
        <v>0.82752770000000009</v>
      </c>
      <c r="M10" s="44">
        <v>1.496605</v>
      </c>
      <c r="O10" s="44">
        <f t="shared" si="0"/>
        <v>149.63626059999999</v>
      </c>
      <c r="P10" s="44">
        <f t="shared" si="1"/>
        <v>35.0394656</v>
      </c>
      <c r="Q10" s="44">
        <f t="shared" si="2"/>
        <v>2.4138200000000003</v>
      </c>
      <c r="R10" s="44">
        <f t="shared" si="3"/>
        <v>4.0618271000000004</v>
      </c>
    </row>
    <row r="11" spans="2:18" x14ac:dyDescent="0.25">
      <c r="B11" s="2"/>
      <c r="C11" s="44"/>
      <c r="D11" s="44"/>
      <c r="E11" s="44"/>
      <c r="F11" s="44"/>
      <c r="G11" s="44"/>
      <c r="H11" s="44"/>
      <c r="I11" s="44"/>
      <c r="J11" s="44"/>
      <c r="K11" s="44"/>
      <c r="L11" s="44"/>
      <c r="M11" s="44"/>
      <c r="O11" s="44"/>
      <c r="P11" s="44"/>
      <c r="Q11" s="44"/>
      <c r="R11" s="44"/>
    </row>
    <row r="12" spans="2:18" x14ac:dyDescent="0.25">
      <c r="B12" s="2"/>
      <c r="C12" s="44"/>
      <c r="D12" s="44"/>
      <c r="E12" s="44"/>
      <c r="F12" s="44"/>
      <c r="G12" s="44"/>
      <c r="H12" s="44"/>
      <c r="I12" s="44"/>
      <c r="J12" s="44"/>
      <c r="K12" s="44"/>
      <c r="L12" s="44"/>
      <c r="M12" s="44"/>
      <c r="O12" s="44"/>
      <c r="P12" s="44"/>
      <c r="Q12" s="44"/>
      <c r="R12" s="44"/>
    </row>
    <row r="13" spans="2:18" x14ac:dyDescent="0.25">
      <c r="B13" s="2"/>
      <c r="C13" s="44"/>
      <c r="D13" s="44"/>
      <c r="E13" s="44"/>
      <c r="F13" s="44"/>
      <c r="G13" s="44"/>
      <c r="H13" s="44"/>
      <c r="I13" s="44"/>
      <c r="J13" s="44"/>
      <c r="K13" s="44"/>
      <c r="L13" s="44"/>
      <c r="M13" s="44"/>
      <c r="O13" s="44"/>
      <c r="P13" s="44"/>
      <c r="Q13" s="44"/>
      <c r="R13" s="44"/>
    </row>
    <row r="14" spans="2:18" x14ac:dyDescent="0.25">
      <c r="B14" s="2"/>
      <c r="C14" s="44"/>
      <c r="D14" s="44"/>
      <c r="E14" s="44"/>
      <c r="F14" s="44"/>
      <c r="G14" s="44"/>
      <c r="H14" s="44"/>
      <c r="I14" s="44"/>
      <c r="J14" s="44"/>
      <c r="K14" s="44"/>
      <c r="L14" s="44"/>
      <c r="M14" s="44"/>
      <c r="O14" s="44"/>
      <c r="P14" s="44"/>
      <c r="Q14" s="44"/>
      <c r="R14" s="44"/>
    </row>
    <row r="15" spans="2:18" x14ac:dyDescent="0.25">
      <c r="B15" s="11"/>
      <c r="C15" s="44"/>
      <c r="D15" s="44"/>
      <c r="E15" s="44"/>
      <c r="F15" s="44"/>
      <c r="G15" s="44"/>
      <c r="H15" s="44"/>
      <c r="I15" s="44"/>
      <c r="J15" s="44"/>
      <c r="K15" s="44"/>
      <c r="L15" s="44"/>
      <c r="M15" s="44"/>
      <c r="O15" s="44"/>
      <c r="P15" s="44"/>
      <c r="Q15" s="44"/>
      <c r="R15" s="44"/>
    </row>
    <row r="16" spans="2:18" x14ac:dyDescent="0.25">
      <c r="B16" s="11"/>
      <c r="C16" s="44"/>
      <c r="D16" s="44"/>
      <c r="E16" s="44"/>
      <c r="F16" s="44"/>
      <c r="G16" s="44"/>
      <c r="H16" s="44"/>
      <c r="I16" s="44"/>
      <c r="J16" s="44"/>
      <c r="K16" s="44"/>
      <c r="L16" s="44"/>
      <c r="M16" s="44"/>
      <c r="O16" s="44"/>
      <c r="P16" s="44"/>
      <c r="Q16" s="44"/>
      <c r="R16" s="44"/>
    </row>
    <row r="17" spans="2:18" x14ac:dyDescent="0.25">
      <c r="B17" s="11"/>
      <c r="C17" s="44"/>
      <c r="D17" s="44"/>
      <c r="E17" s="44"/>
      <c r="F17" s="44"/>
      <c r="G17" s="44"/>
      <c r="H17" s="44"/>
      <c r="I17" s="44"/>
      <c r="J17" s="44"/>
      <c r="K17" s="44"/>
      <c r="L17" s="44"/>
      <c r="M17" s="44"/>
      <c r="O17" s="44"/>
      <c r="P17" s="44"/>
      <c r="Q17" s="44"/>
      <c r="R17" s="44"/>
    </row>
    <row r="18" spans="2:18" x14ac:dyDescent="0.25">
      <c r="B18" s="11"/>
      <c r="C18" s="44"/>
      <c r="D18" s="44"/>
      <c r="E18" s="44"/>
      <c r="F18" s="44"/>
      <c r="G18" s="44"/>
      <c r="H18" s="44"/>
      <c r="I18" s="44"/>
      <c r="J18" s="44"/>
      <c r="K18" s="44"/>
      <c r="L18" s="44"/>
      <c r="M18" s="44"/>
      <c r="O18" s="44"/>
      <c r="P18" s="44"/>
      <c r="Q18" s="44"/>
      <c r="R18" s="44"/>
    </row>
    <row r="19" spans="2:18" x14ac:dyDescent="0.25">
      <c r="B19" s="11"/>
      <c r="C19" s="44"/>
      <c r="D19" s="44"/>
      <c r="E19" s="44"/>
      <c r="F19" s="44"/>
      <c r="G19" s="44"/>
      <c r="H19" s="44"/>
      <c r="I19" s="44"/>
      <c r="J19" s="44"/>
      <c r="K19" s="44"/>
      <c r="L19" s="44"/>
      <c r="M19" s="44"/>
      <c r="O19" s="44"/>
      <c r="P19" s="44"/>
      <c r="Q19" s="44"/>
      <c r="R19" s="44"/>
    </row>
    <row r="20" spans="2:18" x14ac:dyDescent="0.25">
      <c r="B20" s="11"/>
      <c r="C20" s="44"/>
      <c r="D20" s="44"/>
      <c r="E20" s="44"/>
      <c r="F20" s="44"/>
      <c r="G20" s="44"/>
      <c r="H20" s="44"/>
      <c r="I20" s="44"/>
      <c r="J20" s="44"/>
      <c r="K20" s="44"/>
      <c r="L20" s="44"/>
      <c r="M20" s="44"/>
      <c r="O20" s="44"/>
      <c r="P20" s="44"/>
      <c r="Q20" s="44"/>
      <c r="R20" s="44"/>
    </row>
    <row r="21" spans="2:18" x14ac:dyDescent="0.25">
      <c r="B21" s="11"/>
      <c r="C21" s="44"/>
      <c r="D21" s="44"/>
      <c r="E21" s="44"/>
      <c r="F21" s="44"/>
      <c r="G21" s="44"/>
      <c r="H21" s="44"/>
      <c r="I21" s="44"/>
      <c r="J21" s="44"/>
      <c r="K21" s="44"/>
      <c r="L21" s="44"/>
      <c r="M21" s="44"/>
      <c r="O21" s="44"/>
      <c r="P21" s="44"/>
      <c r="Q21" s="44"/>
      <c r="R21" s="44"/>
    </row>
    <row r="22" spans="2:18" x14ac:dyDescent="0.25">
      <c r="B22" s="11"/>
      <c r="C22" s="44"/>
      <c r="D22" s="44"/>
      <c r="E22" s="44"/>
      <c r="F22" s="44"/>
      <c r="G22" s="44"/>
      <c r="H22" s="44"/>
      <c r="I22" s="44"/>
      <c r="J22" s="44"/>
      <c r="K22" s="44"/>
      <c r="L22" s="44"/>
      <c r="M22" s="44"/>
      <c r="O22" s="44"/>
      <c r="P22" s="44"/>
      <c r="Q22" s="44"/>
      <c r="R22" s="44"/>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22</v>
      </c>
      <c r="C27" s="57">
        <f>SUM(C7:C26)</f>
        <v>28574.660876300004</v>
      </c>
      <c r="E27" s="57">
        <f>SUM(E7:E26)</f>
        <v>413.85480769999998</v>
      </c>
      <c r="F27" s="57">
        <f>SUM(F7:F26)</f>
        <v>99.847287600000016</v>
      </c>
      <c r="G27" s="57">
        <f>SUM(G7:G26)</f>
        <v>6.8960543999999997</v>
      </c>
      <c r="H27" s="57">
        <f>SUM(H7:H26)</f>
        <v>11.5381778</v>
      </c>
      <c r="J27" s="57">
        <f>SUM(J7:J26)</f>
        <v>154.68925279999999</v>
      </c>
      <c r="K27" s="57">
        <f>SUM(K7:K26)</f>
        <v>37.151816599999997</v>
      </c>
      <c r="L27" s="57">
        <f>SUM(L7:L26)</f>
        <v>3.2506842000000002</v>
      </c>
      <c r="M27" s="57">
        <f>SUM(M7:M26)</f>
        <v>5.8853669000000002</v>
      </c>
      <c r="O27" s="57">
        <f>SUM(O7:O26)</f>
        <v>568.5440605</v>
      </c>
      <c r="P27" s="57">
        <f>SUM(P7:P26)</f>
        <v>136.99910419999998</v>
      </c>
      <c r="Q27" s="57">
        <f>SUM(Q7:Q26)</f>
        <v>10.146738599999999</v>
      </c>
      <c r="R27" s="57">
        <f>SUM(R7:R26)</f>
        <v>17.423544700000001</v>
      </c>
    </row>
    <row r="29" spans="2:18" x14ac:dyDescent="0.25">
      <c r="P29" s="44"/>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78</v>
      </c>
      <c r="C2" t="s">
        <v>79</v>
      </c>
    </row>
    <row r="4" spans="2:25" ht="15.75" customHeight="1" thickBot="1" x14ac:dyDescent="0.3">
      <c r="K4" s="162" t="s">
        <v>80</v>
      </c>
      <c r="L4" s="143"/>
      <c r="M4" s="143"/>
      <c r="N4" s="143"/>
      <c r="O4" s="143"/>
      <c r="P4" s="143"/>
      <c r="Q4" s="143"/>
    </row>
    <row r="5" spans="2:25" ht="36" customHeight="1" thickBot="1" x14ac:dyDescent="0.3">
      <c r="B5" s="52"/>
      <c r="C5" s="142" t="s">
        <v>81</v>
      </c>
      <c r="D5" s="137"/>
      <c r="E5" s="137"/>
      <c r="F5" s="46"/>
      <c r="G5" s="142" t="s">
        <v>82</v>
      </c>
      <c r="H5" s="137"/>
      <c r="I5" s="137"/>
      <c r="J5" s="46"/>
      <c r="K5" s="142" t="s">
        <v>83</v>
      </c>
      <c r="L5" s="137"/>
      <c r="M5" s="137"/>
      <c r="N5" s="46"/>
      <c r="O5" s="142" t="s">
        <v>84</v>
      </c>
      <c r="P5" s="137"/>
      <c r="Q5" s="137"/>
      <c r="R5" s="46"/>
      <c r="S5" s="142" t="s">
        <v>85</v>
      </c>
      <c r="T5" s="137"/>
      <c r="U5" s="137"/>
      <c r="V5" s="46"/>
      <c r="W5" s="142" t="s">
        <v>86</v>
      </c>
      <c r="X5" s="137"/>
      <c r="Y5" s="137"/>
    </row>
    <row r="6" spans="2:25" ht="15.75" customHeight="1" thickBot="1" x14ac:dyDescent="0.3">
      <c r="B6" s="53" t="s">
        <v>87</v>
      </c>
      <c r="C6" s="47" t="s">
        <v>63</v>
      </c>
      <c r="D6" s="47" t="s">
        <v>64</v>
      </c>
      <c r="E6" s="47" t="s">
        <v>65</v>
      </c>
      <c r="F6" s="47"/>
      <c r="G6" s="47" t="s">
        <v>63</v>
      </c>
      <c r="H6" s="47" t="s">
        <v>64</v>
      </c>
      <c r="I6" s="47" t="s">
        <v>65</v>
      </c>
      <c r="J6" s="47"/>
      <c r="K6" s="47" t="s">
        <v>63</v>
      </c>
      <c r="L6" s="47" t="s">
        <v>64</v>
      </c>
      <c r="M6" s="47" t="s">
        <v>65</v>
      </c>
      <c r="N6" s="47"/>
      <c r="O6" s="47" t="s">
        <v>63</v>
      </c>
      <c r="P6" s="47" t="s">
        <v>64</v>
      </c>
      <c r="Q6" s="47" t="s">
        <v>65</v>
      </c>
      <c r="R6" s="47"/>
      <c r="S6" s="47" t="s">
        <v>63</v>
      </c>
      <c r="T6" s="47" t="s">
        <v>64</v>
      </c>
      <c r="U6" s="47" t="s">
        <v>65</v>
      </c>
      <c r="V6" s="47"/>
      <c r="W6" s="47" t="s">
        <v>63</v>
      </c>
      <c r="X6" s="47" t="s">
        <v>64</v>
      </c>
      <c r="Y6" s="47" t="s">
        <v>65</v>
      </c>
    </row>
    <row r="7" spans="2:25" x14ac:dyDescent="0.25">
      <c r="B7" s="2" t="s">
        <v>18</v>
      </c>
      <c r="C7" s="44">
        <v>434.99366029999999</v>
      </c>
      <c r="D7" s="44">
        <v>680.92642969999997</v>
      </c>
      <c r="E7" s="44">
        <v>1529.1226775</v>
      </c>
      <c r="F7" s="44"/>
      <c r="G7" s="44">
        <v>1206.6451224</v>
      </c>
      <c r="H7" s="44">
        <v>1447.560686</v>
      </c>
      <c r="I7" s="44">
        <v>2336.9702100999998</v>
      </c>
      <c r="J7" s="44"/>
      <c r="K7" s="44">
        <v>0</v>
      </c>
      <c r="L7" s="44">
        <v>0</v>
      </c>
      <c r="M7" s="44">
        <v>17</v>
      </c>
      <c r="N7" s="44"/>
      <c r="O7" s="44">
        <v>0</v>
      </c>
      <c r="P7" s="44">
        <v>0</v>
      </c>
      <c r="Q7" s="44">
        <v>20</v>
      </c>
      <c r="S7" s="45">
        <f t="shared" ref="S7:S10" si="0">IFERROR(K7/C7, "NaN")</f>
        <v>0</v>
      </c>
      <c r="T7" s="45">
        <f t="shared" ref="T7:T10" si="1">IFERROR(L7/D7, "NaN")</f>
        <v>0</v>
      </c>
      <c r="U7" s="45">
        <f t="shared" ref="U7:U10" si="2">IFERROR(M7/E7, "NaN")</f>
        <v>1.111748602655852E-2</v>
      </c>
      <c r="V7" s="45"/>
      <c r="W7" s="45">
        <f t="shared" ref="W7:W10" si="3">IFERROR(O7/G7, "NaN")</f>
        <v>0</v>
      </c>
      <c r="X7" s="45">
        <f t="shared" ref="X7:X10" si="4">IFERROR(P7/H7, "NaN")</f>
        <v>0</v>
      </c>
      <c r="Y7" s="45">
        <f t="shared" ref="Y7:Y10" si="5">IFERROR(Q7/I7, "NaN")</f>
        <v>8.5580894072005281E-3</v>
      </c>
    </row>
    <row r="8" spans="2:25" x14ac:dyDescent="0.25">
      <c r="B8" s="2" t="s">
        <v>19</v>
      </c>
      <c r="C8" s="44">
        <v>2.7483870000000001</v>
      </c>
      <c r="D8" s="44">
        <v>5.4967740000000003</v>
      </c>
      <c r="E8" s="44">
        <v>39.851611499999997</v>
      </c>
      <c r="F8" s="44"/>
      <c r="G8" s="44">
        <v>3.6363637999999998</v>
      </c>
      <c r="H8" s="44">
        <v>11.6363638</v>
      </c>
      <c r="I8" s="44">
        <v>106.52681149999999</v>
      </c>
      <c r="J8" s="44"/>
      <c r="K8" s="44">
        <v>0</v>
      </c>
      <c r="L8" s="44">
        <v>0</v>
      </c>
      <c r="M8" s="44">
        <v>0</v>
      </c>
      <c r="N8" s="44"/>
      <c r="O8" s="44">
        <v>0</v>
      </c>
      <c r="P8" s="44">
        <v>0</v>
      </c>
      <c r="Q8" s="44">
        <v>0</v>
      </c>
      <c r="S8" s="45">
        <f t="shared" si="0"/>
        <v>0</v>
      </c>
      <c r="T8" s="45">
        <f t="shared" si="1"/>
        <v>0</v>
      </c>
      <c r="U8" s="45">
        <f t="shared" si="2"/>
        <v>0</v>
      </c>
      <c r="V8" s="45"/>
      <c r="W8" s="45">
        <f t="shared" si="3"/>
        <v>0</v>
      </c>
      <c r="X8" s="45">
        <f t="shared" si="4"/>
        <v>0</v>
      </c>
      <c r="Y8" s="45">
        <f t="shared" si="5"/>
        <v>0</v>
      </c>
    </row>
    <row r="9" spans="2:25" x14ac:dyDescent="0.25">
      <c r="B9" s="2" t="s">
        <v>20</v>
      </c>
      <c r="C9" s="44">
        <v>2.0389805000000001</v>
      </c>
      <c r="D9" s="44">
        <v>2.0389805000000001</v>
      </c>
      <c r="E9" s="44">
        <v>2.0389805000000001</v>
      </c>
      <c r="F9" s="44"/>
      <c r="G9" s="44">
        <v>515.90807449999988</v>
      </c>
      <c r="H9" s="44">
        <v>515.90807449999988</v>
      </c>
      <c r="I9" s="44">
        <v>515.90807449999988</v>
      </c>
      <c r="J9" s="44"/>
      <c r="K9" s="44">
        <v>0</v>
      </c>
      <c r="L9" s="44">
        <v>0</v>
      </c>
      <c r="M9" s="44">
        <v>0</v>
      </c>
      <c r="N9" s="44"/>
      <c r="O9" s="44">
        <v>5</v>
      </c>
      <c r="P9" s="44">
        <v>5</v>
      </c>
      <c r="Q9" s="44">
        <v>15</v>
      </c>
      <c r="S9" s="45">
        <f t="shared" si="0"/>
        <v>0</v>
      </c>
      <c r="T9" s="45">
        <f t="shared" si="1"/>
        <v>0</v>
      </c>
      <c r="U9" s="45">
        <f t="shared" si="2"/>
        <v>0</v>
      </c>
      <c r="V9" s="45"/>
      <c r="W9" s="45">
        <f t="shared" si="3"/>
        <v>9.6916490497766013E-3</v>
      </c>
      <c r="X9" s="45">
        <f t="shared" si="4"/>
        <v>9.6916490497766013E-3</v>
      </c>
      <c r="Y9" s="45">
        <f t="shared" si="5"/>
        <v>2.9074947149329806E-2</v>
      </c>
    </row>
    <row r="10" spans="2:25" x14ac:dyDescent="0.25">
      <c r="B10" s="2" t="s">
        <v>21</v>
      </c>
      <c r="C10" s="44">
        <v>129.71546359999999</v>
      </c>
      <c r="D10" s="44">
        <v>273.55050890000001</v>
      </c>
      <c r="E10" s="44">
        <v>456.86869710000002</v>
      </c>
      <c r="F10" s="44"/>
      <c r="G10" s="44">
        <v>252.89411000000001</v>
      </c>
      <c r="H10" s="44">
        <v>489.83829580000003</v>
      </c>
      <c r="I10" s="44">
        <v>835.71580250000011</v>
      </c>
      <c r="J10" s="44"/>
      <c r="K10" s="44">
        <v>0</v>
      </c>
      <c r="L10" s="44">
        <v>1</v>
      </c>
      <c r="M10" s="44">
        <v>46</v>
      </c>
      <c r="N10" s="44"/>
      <c r="O10" s="44">
        <v>0</v>
      </c>
      <c r="P10" s="44">
        <v>1</v>
      </c>
      <c r="Q10" s="44">
        <v>94</v>
      </c>
      <c r="S10" s="45">
        <f t="shared" si="0"/>
        <v>0</v>
      </c>
      <c r="T10" s="45">
        <f t="shared" si="1"/>
        <v>3.6556320221124618E-3</v>
      </c>
      <c r="U10" s="45">
        <f t="shared" si="2"/>
        <v>0.10068538355108943</v>
      </c>
      <c r="V10" s="45"/>
      <c r="W10" s="45">
        <f t="shared" si="3"/>
        <v>0</v>
      </c>
      <c r="X10" s="45">
        <f t="shared" si="4"/>
        <v>2.0414900357408929E-3</v>
      </c>
      <c r="Y10" s="45">
        <f t="shared" si="5"/>
        <v>0.11247842833509181</v>
      </c>
    </row>
    <row r="11" spans="2:25" x14ac:dyDescent="0.25">
      <c r="B11" s="2"/>
      <c r="C11" s="44"/>
      <c r="D11" s="44"/>
      <c r="E11" s="44"/>
      <c r="F11" s="44"/>
      <c r="G11" s="44"/>
      <c r="H11" s="44"/>
      <c r="I11" s="44"/>
      <c r="J11" s="44"/>
      <c r="K11" s="44"/>
      <c r="L11" s="44"/>
      <c r="M11" s="44"/>
      <c r="N11" s="44"/>
      <c r="O11" s="44"/>
      <c r="P11" s="44"/>
      <c r="Q11" s="44"/>
      <c r="S11" s="45"/>
      <c r="T11" s="45"/>
      <c r="U11" s="45"/>
      <c r="V11" s="45"/>
      <c r="W11" s="45"/>
      <c r="X11" s="45"/>
      <c r="Y11" s="45"/>
    </row>
    <row r="12" spans="2:25" x14ac:dyDescent="0.25">
      <c r="B12" s="2"/>
      <c r="C12" s="44"/>
      <c r="D12" s="44"/>
      <c r="E12" s="44"/>
      <c r="F12" s="44"/>
      <c r="G12" s="44"/>
      <c r="H12" s="44"/>
      <c r="I12" s="44"/>
      <c r="J12" s="44"/>
      <c r="K12" s="44"/>
      <c r="L12" s="44"/>
      <c r="M12" s="44"/>
      <c r="N12" s="44"/>
      <c r="O12" s="44"/>
      <c r="P12" s="44"/>
      <c r="Q12" s="44"/>
      <c r="S12" s="45"/>
      <c r="T12" s="45"/>
      <c r="U12" s="45"/>
      <c r="V12" s="45"/>
      <c r="W12" s="45"/>
      <c r="X12" s="45"/>
      <c r="Y12" s="45"/>
    </row>
    <row r="13" spans="2:25" x14ac:dyDescent="0.25">
      <c r="B13" s="2"/>
      <c r="C13" s="44"/>
      <c r="D13" s="44"/>
      <c r="E13" s="44"/>
      <c r="F13" s="44"/>
      <c r="G13" s="44"/>
      <c r="H13" s="44"/>
      <c r="I13" s="44"/>
      <c r="J13" s="44"/>
      <c r="K13" s="44"/>
      <c r="L13" s="44"/>
      <c r="M13" s="44"/>
      <c r="N13" s="44"/>
      <c r="O13" s="44"/>
      <c r="P13" s="44"/>
      <c r="Q13" s="44"/>
      <c r="S13" s="45"/>
      <c r="T13" s="45"/>
      <c r="U13" s="45"/>
      <c r="V13" s="45"/>
      <c r="W13" s="45"/>
      <c r="X13" s="45"/>
      <c r="Y13" s="45"/>
    </row>
    <row r="14" spans="2:25" x14ac:dyDescent="0.25">
      <c r="B14" s="2"/>
      <c r="C14" s="44"/>
      <c r="D14" s="44"/>
      <c r="E14" s="44"/>
      <c r="F14" s="44"/>
      <c r="G14" s="44"/>
      <c r="H14" s="44"/>
      <c r="I14" s="44"/>
      <c r="J14" s="44"/>
      <c r="K14" s="44"/>
      <c r="L14" s="44"/>
      <c r="M14" s="44"/>
      <c r="N14" s="44"/>
      <c r="O14" s="44"/>
      <c r="P14" s="44"/>
      <c r="Q14" s="44"/>
      <c r="S14" s="45"/>
      <c r="T14" s="45"/>
      <c r="U14" s="45"/>
      <c r="V14" s="45"/>
      <c r="W14" s="45"/>
      <c r="X14" s="45"/>
      <c r="Y14" s="45"/>
    </row>
    <row r="15" spans="2:25" x14ac:dyDescent="0.25">
      <c r="B15" s="11"/>
      <c r="C15" s="44"/>
      <c r="D15" s="44"/>
      <c r="E15" s="44"/>
      <c r="F15" s="44"/>
      <c r="G15" s="44"/>
      <c r="H15" s="44"/>
      <c r="I15" s="44"/>
      <c r="J15" s="44"/>
      <c r="K15" s="44"/>
      <c r="L15" s="44"/>
      <c r="M15" s="44"/>
      <c r="N15" s="44"/>
      <c r="O15" s="44"/>
      <c r="P15" s="44"/>
      <c r="Q15" s="44"/>
      <c r="S15" s="45"/>
      <c r="T15" s="45"/>
      <c r="U15" s="45"/>
      <c r="V15" s="45"/>
      <c r="W15" s="45"/>
      <c r="X15" s="45"/>
      <c r="Y15" s="45"/>
    </row>
    <row r="16" spans="2:25" x14ac:dyDescent="0.25">
      <c r="B16" s="11"/>
      <c r="C16" s="44"/>
      <c r="D16" s="44"/>
      <c r="E16" s="44"/>
      <c r="F16" s="44"/>
      <c r="G16" s="44"/>
      <c r="H16" s="44"/>
      <c r="I16" s="44"/>
      <c r="J16" s="44"/>
      <c r="K16" s="44"/>
      <c r="L16" s="44"/>
      <c r="M16" s="44"/>
      <c r="N16" s="44"/>
      <c r="O16" s="44"/>
      <c r="P16" s="44"/>
      <c r="Q16" s="44"/>
      <c r="S16" s="45"/>
      <c r="T16" s="45"/>
      <c r="U16" s="45"/>
      <c r="V16" s="45"/>
      <c r="W16" s="45"/>
      <c r="X16" s="45"/>
      <c r="Y16" s="45"/>
    </row>
    <row r="17" spans="2:25" x14ac:dyDescent="0.25">
      <c r="B17" s="11"/>
      <c r="C17" s="44"/>
      <c r="D17" s="44"/>
      <c r="E17" s="44"/>
      <c r="F17" s="44"/>
      <c r="G17" s="44"/>
      <c r="H17" s="44"/>
      <c r="I17" s="44"/>
      <c r="J17" s="44"/>
      <c r="K17" s="44"/>
      <c r="L17" s="44"/>
      <c r="M17" s="44"/>
      <c r="N17" s="44"/>
      <c r="O17" s="44"/>
      <c r="P17" s="44"/>
      <c r="Q17" s="44"/>
      <c r="S17" s="45"/>
      <c r="T17" s="45"/>
      <c r="U17" s="45"/>
      <c r="V17" s="45"/>
      <c r="W17" s="45"/>
      <c r="X17" s="45"/>
      <c r="Y17" s="45"/>
    </row>
    <row r="18" spans="2:25" x14ac:dyDescent="0.25">
      <c r="B18" s="11"/>
      <c r="C18" s="44"/>
      <c r="D18" s="44"/>
      <c r="E18" s="44"/>
      <c r="F18" s="44"/>
      <c r="G18" s="44"/>
      <c r="H18" s="44"/>
      <c r="I18" s="44"/>
      <c r="J18" s="44"/>
      <c r="K18" s="44"/>
      <c r="L18" s="44"/>
      <c r="M18" s="44"/>
      <c r="N18" s="44"/>
      <c r="O18" s="44"/>
      <c r="P18" s="44"/>
      <c r="Q18" s="44"/>
      <c r="S18" s="45"/>
      <c r="T18" s="45"/>
      <c r="U18" s="45"/>
      <c r="V18" s="45"/>
      <c r="W18" s="45"/>
      <c r="X18" s="45"/>
      <c r="Y18" s="45"/>
    </row>
    <row r="19" spans="2:25" x14ac:dyDescent="0.25">
      <c r="B19" s="11"/>
      <c r="C19" s="44"/>
      <c r="D19" s="44"/>
      <c r="E19" s="44"/>
      <c r="F19" s="44"/>
      <c r="G19" s="44"/>
      <c r="H19" s="44"/>
      <c r="I19" s="44"/>
      <c r="J19" s="44"/>
      <c r="K19" s="44"/>
      <c r="L19" s="44"/>
      <c r="M19" s="44"/>
      <c r="N19" s="44"/>
      <c r="O19" s="44"/>
      <c r="P19" s="44"/>
      <c r="Q19" s="44"/>
      <c r="S19" s="45"/>
      <c r="T19" s="45"/>
      <c r="U19" s="45"/>
      <c r="V19" s="45"/>
      <c r="W19" s="45"/>
      <c r="X19" s="45"/>
      <c r="Y19" s="45"/>
    </row>
    <row r="20" spans="2:25" x14ac:dyDescent="0.25">
      <c r="B20" s="11"/>
      <c r="C20" s="44"/>
      <c r="D20" s="44"/>
      <c r="E20" s="44"/>
      <c r="F20" s="44"/>
      <c r="G20" s="44"/>
      <c r="H20" s="44"/>
      <c r="I20" s="44"/>
      <c r="J20" s="44"/>
      <c r="K20" s="44"/>
      <c r="L20" s="44"/>
      <c r="M20" s="44"/>
      <c r="N20" s="44"/>
      <c r="O20" s="44"/>
      <c r="P20" s="44"/>
      <c r="Q20" s="44"/>
      <c r="S20" s="45"/>
      <c r="T20" s="45"/>
      <c r="U20" s="45"/>
      <c r="V20" s="45"/>
      <c r="W20" s="45"/>
      <c r="X20" s="45"/>
      <c r="Y20" s="45"/>
    </row>
    <row r="21" spans="2:25" x14ac:dyDescent="0.25">
      <c r="B21" s="11"/>
      <c r="C21" s="44"/>
      <c r="D21" s="44"/>
      <c r="E21" s="44"/>
      <c r="F21" s="44"/>
      <c r="G21" s="44"/>
      <c r="H21" s="44"/>
      <c r="I21" s="44"/>
      <c r="J21" s="44"/>
      <c r="K21" s="44"/>
      <c r="L21" s="44"/>
      <c r="M21" s="44"/>
      <c r="N21" s="44"/>
      <c r="O21" s="44"/>
      <c r="P21" s="44"/>
      <c r="Q21" s="44"/>
      <c r="S21" s="45"/>
      <c r="T21" s="45"/>
      <c r="U21" s="45"/>
      <c r="V21" s="45"/>
      <c r="W21" s="45"/>
      <c r="X21" s="45"/>
      <c r="Y21" s="45"/>
    </row>
    <row r="22" spans="2:25" x14ac:dyDescent="0.25">
      <c r="B22" s="11"/>
      <c r="C22" s="44"/>
      <c r="D22" s="44"/>
      <c r="E22" s="44"/>
      <c r="F22" s="44"/>
      <c r="G22" s="44"/>
      <c r="H22" s="44"/>
      <c r="I22" s="44"/>
      <c r="J22" s="44"/>
      <c r="K22" s="44"/>
      <c r="L22" s="44"/>
      <c r="M22" s="44"/>
      <c r="N22" s="44"/>
      <c r="O22" s="44"/>
      <c r="P22" s="44"/>
      <c r="Q22" s="44"/>
      <c r="S22" s="45"/>
      <c r="T22" s="45"/>
      <c r="U22" s="45"/>
      <c r="V22" s="45"/>
      <c r="W22" s="45"/>
      <c r="X22" s="45"/>
      <c r="Y22" s="45"/>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22</v>
      </c>
      <c r="C26" s="60">
        <f>SUM(C7:C25)</f>
        <v>569.49649139999997</v>
      </c>
      <c r="D26" s="60">
        <f>SUM(D7:D25)</f>
        <v>962.01269309999998</v>
      </c>
      <c r="E26" s="60">
        <f>SUM(E7:E25)</f>
        <v>2027.8819665999999</v>
      </c>
      <c r="F26" s="60"/>
      <c r="G26" s="60">
        <f>SUM(G7:G25)</f>
        <v>1979.0836706999999</v>
      </c>
      <c r="H26" s="60">
        <f>SUM(H7:H25)</f>
        <v>2464.9434200999999</v>
      </c>
      <c r="I26" s="60">
        <f>SUM(I7:I25)</f>
        <v>3795.1208985999992</v>
      </c>
      <c r="J26" s="60"/>
      <c r="K26" s="60">
        <f>SUM(K7:K25)</f>
        <v>0</v>
      </c>
      <c r="L26" s="60">
        <f>SUM(L7:L25)</f>
        <v>1</v>
      </c>
      <c r="M26" s="60">
        <f>SUM(M7:M25)</f>
        <v>63</v>
      </c>
      <c r="N26" s="60"/>
      <c r="O26" s="60">
        <f>SUM(O7:O25)</f>
        <v>5</v>
      </c>
      <c r="P26" s="60">
        <f>SUM(P7:P25)</f>
        <v>6</v>
      </c>
      <c r="Q26" s="60">
        <f>SUM(Q7:Q25)</f>
        <v>129</v>
      </c>
      <c r="R26" s="59"/>
      <c r="S26" s="61">
        <f t="shared" ref="S26:U26" si="6">IFERROR(K26/C26, "NaN")</f>
        <v>0</v>
      </c>
      <c r="T26" s="61">
        <f t="shared" si="6"/>
        <v>1.0394873239952681E-3</v>
      </c>
      <c r="U26" s="61">
        <f t="shared" si="6"/>
        <v>3.1066896909008688E-2</v>
      </c>
      <c r="V26" s="61"/>
      <c r="W26" s="61">
        <f t="shared" ref="W26:Y26" si="7">IFERROR(O26/G26, "NaN")</f>
        <v>2.5264217344744726E-3</v>
      </c>
      <c r="X26" s="61">
        <f t="shared" si="7"/>
        <v>2.4341329505066641E-3</v>
      </c>
      <c r="Y26" s="61">
        <f t="shared" si="7"/>
        <v>3.3991011998481376E-2</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88</v>
      </c>
      <c r="C2" t="s">
        <v>89</v>
      </c>
    </row>
    <row r="4" spans="2:14" ht="15.75" customHeight="1" thickBot="1" x14ac:dyDescent="0.3"/>
    <row r="5" spans="2:14" ht="15.75" customHeight="1" thickBot="1" x14ac:dyDescent="0.3">
      <c r="B5" s="65"/>
      <c r="C5" s="163" t="s">
        <v>90</v>
      </c>
      <c r="D5" s="163" t="s">
        <v>91</v>
      </c>
      <c r="E5" s="46"/>
      <c r="F5" s="146" t="s">
        <v>92</v>
      </c>
      <c r="G5" s="137"/>
      <c r="H5" s="137"/>
      <c r="I5" s="137"/>
      <c r="J5" s="65"/>
      <c r="K5" s="146" t="s">
        <v>93</v>
      </c>
      <c r="L5" s="137"/>
      <c r="M5" s="137"/>
      <c r="N5" s="137"/>
    </row>
    <row r="6" spans="2:14" ht="54" customHeight="1" thickBot="1" x14ac:dyDescent="0.3">
      <c r="B6" s="10" t="s">
        <v>14</v>
      </c>
      <c r="C6" s="157"/>
      <c r="D6" s="157"/>
      <c r="E6" s="5"/>
      <c r="F6" s="10" t="s">
        <v>94</v>
      </c>
      <c r="G6" s="10" t="s">
        <v>95</v>
      </c>
      <c r="H6" s="10" t="s">
        <v>40</v>
      </c>
      <c r="I6" s="10" t="s">
        <v>96</v>
      </c>
      <c r="J6" s="10"/>
      <c r="K6" s="10" t="s">
        <v>94</v>
      </c>
      <c r="L6" s="10" t="s">
        <v>95</v>
      </c>
      <c r="M6" s="10" t="s">
        <v>40</v>
      </c>
      <c r="N6" s="10" t="s">
        <v>96</v>
      </c>
    </row>
    <row r="7" spans="2:14" x14ac:dyDescent="0.25">
      <c r="B7" s="2" t="s">
        <v>18</v>
      </c>
      <c r="C7" s="44">
        <v>11343.070039800001</v>
      </c>
      <c r="D7" s="44">
        <v>16793.7688347</v>
      </c>
      <c r="E7" s="44"/>
      <c r="F7" s="44">
        <v>9</v>
      </c>
      <c r="G7" s="44">
        <v>27</v>
      </c>
      <c r="H7" s="44">
        <v>36</v>
      </c>
      <c r="I7" s="45">
        <f t="shared" ref="I7:I10" si="0">IFERROR(F7/H7, "NaN")</f>
        <v>0.25</v>
      </c>
      <c r="J7" s="44"/>
      <c r="K7" s="44">
        <v>66</v>
      </c>
      <c r="L7" s="44">
        <v>369</v>
      </c>
      <c r="M7" s="44">
        <v>435</v>
      </c>
      <c r="N7" s="45">
        <f t="shared" ref="N7:N10" si="1">IFERROR(K7/M7, "NaN")</f>
        <v>0.15172413793103448</v>
      </c>
    </row>
    <row r="8" spans="2:14" x14ac:dyDescent="0.25">
      <c r="B8" s="2" t="s">
        <v>19</v>
      </c>
      <c r="C8" s="44">
        <v>1127.8067825000001</v>
      </c>
      <c r="D8" s="44">
        <v>2147.9021016000002</v>
      </c>
      <c r="E8" s="44"/>
      <c r="F8" s="44">
        <v>0</v>
      </c>
      <c r="G8" s="44">
        <v>0</v>
      </c>
      <c r="H8" s="44">
        <v>0</v>
      </c>
      <c r="I8" s="45" t="str">
        <f t="shared" si="0"/>
        <v>NaN</v>
      </c>
      <c r="J8" s="44"/>
      <c r="K8" s="44">
        <v>0</v>
      </c>
      <c r="L8" s="44">
        <v>3</v>
      </c>
      <c r="M8" s="44">
        <v>3</v>
      </c>
      <c r="N8" s="45">
        <f t="shared" si="1"/>
        <v>0</v>
      </c>
    </row>
    <row r="9" spans="2:14" x14ac:dyDescent="0.25">
      <c r="B9" s="2" t="s">
        <v>20</v>
      </c>
      <c r="C9" s="44">
        <v>2.0389805000000001</v>
      </c>
      <c r="D9" s="44">
        <v>517.94705509999994</v>
      </c>
      <c r="E9" s="44"/>
      <c r="F9" s="44">
        <v>4</v>
      </c>
      <c r="G9" s="44">
        <v>11</v>
      </c>
      <c r="H9" s="44">
        <v>15</v>
      </c>
      <c r="I9" s="45">
        <f t="shared" si="0"/>
        <v>0.26666666666666666</v>
      </c>
      <c r="J9" s="44"/>
      <c r="K9" s="44">
        <v>16</v>
      </c>
      <c r="L9" s="44">
        <v>162</v>
      </c>
      <c r="M9" s="44">
        <v>177</v>
      </c>
      <c r="N9" s="45">
        <f t="shared" si="1"/>
        <v>9.03954802259887E-2</v>
      </c>
    </row>
    <row r="10" spans="2:14" x14ac:dyDescent="0.25">
      <c r="B10" s="2" t="s">
        <v>21</v>
      </c>
      <c r="C10" s="44">
        <v>5784.0842769000001</v>
      </c>
      <c r="D10" s="44">
        <v>9115.0428849</v>
      </c>
      <c r="E10" s="44"/>
      <c r="F10" s="44">
        <v>53</v>
      </c>
      <c r="G10" s="44">
        <v>87</v>
      </c>
      <c r="H10" s="44">
        <v>140</v>
      </c>
      <c r="I10" s="45">
        <f t="shared" si="0"/>
        <v>0.37857142857142856</v>
      </c>
      <c r="J10" s="44"/>
      <c r="K10" s="44">
        <v>71</v>
      </c>
      <c r="L10" s="44">
        <v>283</v>
      </c>
      <c r="M10" s="44">
        <v>354</v>
      </c>
      <c r="N10" s="45">
        <f t="shared" si="1"/>
        <v>0.20056497175141244</v>
      </c>
    </row>
    <row r="11" spans="2:14" x14ac:dyDescent="0.25">
      <c r="B11" s="2"/>
      <c r="C11" s="44"/>
      <c r="D11" s="44"/>
      <c r="E11" s="44"/>
      <c r="F11" s="44"/>
      <c r="G11" s="44"/>
      <c r="H11" s="44"/>
      <c r="I11" s="45"/>
      <c r="J11" s="44"/>
      <c r="K11" s="44"/>
      <c r="L11" s="44"/>
      <c r="M11" s="44"/>
      <c r="N11" s="45"/>
    </row>
    <row r="12" spans="2:14" x14ac:dyDescent="0.25">
      <c r="B12" s="2"/>
      <c r="C12" s="44"/>
      <c r="D12" s="44"/>
      <c r="E12" s="44"/>
      <c r="F12" s="44"/>
      <c r="G12" s="44"/>
      <c r="H12" s="44"/>
      <c r="I12" s="45"/>
      <c r="J12" s="44"/>
      <c r="K12" s="44"/>
      <c r="L12" s="44"/>
      <c r="M12" s="44"/>
      <c r="N12" s="45"/>
    </row>
    <row r="13" spans="2:14" x14ac:dyDescent="0.25">
      <c r="B13" s="2"/>
      <c r="C13" s="44"/>
      <c r="D13" s="44"/>
      <c r="E13" s="44"/>
      <c r="F13" s="44"/>
      <c r="G13" s="44"/>
      <c r="H13" s="44"/>
      <c r="I13" s="45"/>
      <c r="J13" s="44"/>
      <c r="K13" s="44"/>
      <c r="L13" s="44"/>
      <c r="M13" s="44"/>
      <c r="N13" s="45"/>
    </row>
    <row r="14" spans="2:14" x14ac:dyDescent="0.25">
      <c r="B14" s="2"/>
      <c r="C14" s="44"/>
      <c r="D14" s="44"/>
      <c r="E14" s="44"/>
      <c r="F14" s="44"/>
      <c r="G14" s="44"/>
      <c r="H14" s="44"/>
      <c r="I14" s="45"/>
      <c r="J14" s="44"/>
      <c r="K14" s="44"/>
      <c r="L14" s="44"/>
      <c r="M14" s="44"/>
      <c r="N14" s="45"/>
    </row>
    <row r="15" spans="2:14" x14ac:dyDescent="0.25">
      <c r="B15" s="11"/>
      <c r="C15" s="44"/>
      <c r="D15" s="44"/>
      <c r="E15" s="44"/>
      <c r="F15" s="44"/>
      <c r="G15" s="44"/>
      <c r="H15" s="44"/>
      <c r="I15" s="45"/>
      <c r="J15" s="44"/>
      <c r="K15" s="44"/>
      <c r="L15" s="44"/>
      <c r="M15" s="44"/>
      <c r="N15" s="45"/>
    </row>
    <row r="16" spans="2:14" x14ac:dyDescent="0.25">
      <c r="B16" s="11"/>
      <c r="C16" s="44"/>
      <c r="D16" s="44"/>
      <c r="E16" s="44"/>
      <c r="F16" s="44"/>
      <c r="G16" s="44"/>
      <c r="H16" s="44"/>
      <c r="I16" s="45"/>
      <c r="J16" s="44"/>
      <c r="K16" s="44"/>
      <c r="L16" s="44"/>
      <c r="M16" s="44"/>
      <c r="N16" s="45"/>
    </row>
    <row r="17" spans="2:14" x14ac:dyDescent="0.25">
      <c r="B17" s="11"/>
      <c r="C17" s="44"/>
      <c r="D17" s="44"/>
      <c r="E17" s="44"/>
      <c r="F17" s="44"/>
      <c r="G17" s="44"/>
      <c r="H17" s="44"/>
      <c r="I17" s="45"/>
      <c r="J17" s="44"/>
      <c r="K17" s="44"/>
      <c r="L17" s="44"/>
      <c r="M17" s="44"/>
      <c r="N17" s="45"/>
    </row>
    <row r="18" spans="2:14" x14ac:dyDescent="0.25">
      <c r="B18" s="11"/>
      <c r="C18" s="44"/>
      <c r="D18" s="44"/>
      <c r="E18" s="44"/>
      <c r="F18" s="44"/>
      <c r="G18" s="44"/>
      <c r="H18" s="44"/>
      <c r="I18" s="45"/>
      <c r="J18" s="44"/>
      <c r="K18" s="44"/>
      <c r="L18" s="44"/>
      <c r="M18" s="44"/>
      <c r="N18" s="45"/>
    </row>
    <row r="19" spans="2:14" x14ac:dyDescent="0.25">
      <c r="B19" s="11"/>
      <c r="C19" s="44"/>
      <c r="D19" s="44"/>
      <c r="E19" s="44"/>
      <c r="F19" s="44"/>
      <c r="G19" s="44"/>
      <c r="H19" s="44"/>
      <c r="I19" s="45"/>
      <c r="J19" s="44"/>
      <c r="K19" s="44"/>
      <c r="L19" s="44"/>
      <c r="M19" s="44"/>
      <c r="N19" s="45"/>
    </row>
    <row r="20" spans="2:14" x14ac:dyDescent="0.25">
      <c r="B20" s="11"/>
      <c r="C20" s="44"/>
      <c r="D20" s="44"/>
      <c r="E20" s="44"/>
      <c r="F20" s="44"/>
      <c r="G20" s="44"/>
      <c r="H20" s="44"/>
      <c r="I20" s="45"/>
      <c r="J20" s="44"/>
      <c r="K20" s="44"/>
      <c r="L20" s="44"/>
      <c r="M20" s="44"/>
      <c r="N20" s="45"/>
    </row>
    <row r="21" spans="2:14" x14ac:dyDescent="0.25">
      <c r="B21" s="11"/>
      <c r="C21" s="44"/>
      <c r="D21" s="44"/>
      <c r="E21" s="44"/>
      <c r="F21" s="44"/>
      <c r="G21" s="44"/>
      <c r="H21" s="44"/>
      <c r="I21" s="45"/>
      <c r="J21" s="44"/>
      <c r="K21" s="44"/>
      <c r="L21" s="44"/>
      <c r="M21" s="44"/>
      <c r="N21" s="45"/>
    </row>
    <row r="22" spans="2:14" x14ac:dyDescent="0.25">
      <c r="B22" s="11"/>
      <c r="C22" s="44"/>
      <c r="D22" s="44"/>
      <c r="E22" s="44"/>
      <c r="F22" s="44"/>
      <c r="G22" s="44"/>
      <c r="H22" s="44"/>
      <c r="I22" s="45"/>
      <c r="J22" s="44"/>
      <c r="K22" s="44"/>
      <c r="L22" s="44"/>
      <c r="M22" s="44"/>
      <c r="N22" s="45"/>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22</v>
      </c>
      <c r="C27" s="63">
        <f>SUM(C7:C26)</f>
        <v>18257.000079699999</v>
      </c>
      <c r="D27" s="63">
        <f>SUM(D7:D26)</f>
        <v>28574.660876300004</v>
      </c>
      <c r="E27" s="44"/>
      <c r="F27" s="63">
        <f>SUM(F7:F26)</f>
        <v>66</v>
      </c>
      <c r="G27" s="63">
        <f>SUM(G7:G26)</f>
        <v>125</v>
      </c>
      <c r="H27" s="63">
        <f>SUM(H7:H26)</f>
        <v>191</v>
      </c>
      <c r="I27" s="64">
        <f t="shared" ref="I27" si="2">IFERROR(F27/H27, "NaN")</f>
        <v>0.34554973821989526</v>
      </c>
      <c r="K27" s="63">
        <f>SUM(K7:K26)</f>
        <v>153</v>
      </c>
      <c r="L27" s="63">
        <f>SUM(L7:L26)</f>
        <v>817</v>
      </c>
      <c r="M27" s="63">
        <f>SUM(M7:M26)</f>
        <v>969</v>
      </c>
      <c r="N27" s="64">
        <f t="shared" ref="N27" si="3">IFERROR(K27/M27, "NaN")</f>
        <v>0.15789473684210525</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AY28"/>
  <sheetViews>
    <sheetView topLeftCell="L1" workbookViewId="0">
      <selection activeCell="AW1" sqref="AW1"/>
    </sheetView>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8" max="48" width="2.7109375" customWidth="1"/>
  </cols>
  <sheetData>
    <row r="1" spans="2:51" x14ac:dyDescent="0.25">
      <c r="B1" s="75" t="s">
        <v>97</v>
      </c>
    </row>
    <row r="2" spans="2:51" x14ac:dyDescent="0.25">
      <c r="B2" t="s">
        <v>98</v>
      </c>
    </row>
    <row r="3" spans="2:51" ht="15.75" customHeight="1" thickBot="1" x14ac:dyDescent="0.3">
      <c r="AE3" s="39"/>
      <c r="AF3" s="39" t="s">
        <v>99</v>
      </c>
      <c r="AJ3" s="39" t="s">
        <v>99</v>
      </c>
      <c r="AM3" s="122" t="s">
        <v>100</v>
      </c>
      <c r="AN3" s="122"/>
      <c r="AO3" s="123"/>
      <c r="AP3" s="123"/>
      <c r="AR3" s="122" t="s">
        <v>100</v>
      </c>
      <c r="AS3" s="122"/>
      <c r="AT3" s="123"/>
      <c r="AU3" s="123"/>
      <c r="AW3" s="190" t="s">
        <v>193</v>
      </c>
      <c r="AX3" s="190"/>
      <c r="AY3" s="190"/>
    </row>
    <row r="4" spans="2:51" ht="15.75" customHeight="1" thickBot="1" x14ac:dyDescent="0.3">
      <c r="D4" s="44"/>
      <c r="E4" s="44"/>
      <c r="G4" s="146" t="s">
        <v>5</v>
      </c>
      <c r="H4" s="137"/>
      <c r="I4" s="137"/>
      <c r="J4" s="137"/>
      <c r="K4" s="137"/>
      <c r="L4" s="137"/>
      <c r="M4" s="137"/>
      <c r="N4" s="137"/>
      <c r="O4" s="137"/>
      <c r="P4" s="137"/>
      <c r="Q4" s="137"/>
      <c r="S4" s="146" t="s">
        <v>6</v>
      </c>
      <c r="T4" s="137"/>
      <c r="U4" s="137"/>
      <c r="V4" s="137"/>
      <c r="W4" s="137"/>
      <c r="X4" s="137"/>
      <c r="Y4" s="137"/>
      <c r="Z4" s="137"/>
      <c r="AA4" s="137"/>
      <c r="AB4" s="137"/>
      <c r="AC4" s="137"/>
      <c r="AE4" s="146" t="s">
        <v>101</v>
      </c>
      <c r="AF4" s="137"/>
      <c r="AG4" s="137"/>
      <c r="AI4" s="146" t="s">
        <v>102</v>
      </c>
      <c r="AJ4" s="137"/>
      <c r="AK4" s="137"/>
      <c r="AM4" s="146" t="s">
        <v>101</v>
      </c>
      <c r="AN4" s="137"/>
      <c r="AO4" s="137"/>
      <c r="AP4" s="137"/>
      <c r="AR4" s="146" t="s">
        <v>188</v>
      </c>
      <c r="AS4" s="137"/>
      <c r="AT4" s="137"/>
      <c r="AU4" s="137"/>
      <c r="AW4" s="191"/>
      <c r="AX4" s="191"/>
      <c r="AY4" s="191"/>
    </row>
    <row r="5" spans="2:51" ht="21.75" customHeight="1" thickBot="1" x14ac:dyDescent="0.3">
      <c r="B5" s="164" t="s">
        <v>14</v>
      </c>
      <c r="C5" s="163" t="s">
        <v>103</v>
      </c>
      <c r="D5" s="146" t="s">
        <v>104</v>
      </c>
      <c r="E5" s="137"/>
      <c r="F5" s="42"/>
      <c r="G5" s="146" t="s">
        <v>15</v>
      </c>
      <c r="H5" s="137"/>
      <c r="I5" s="137"/>
      <c r="K5" s="146" t="s">
        <v>16</v>
      </c>
      <c r="L5" s="137"/>
      <c r="M5" s="137"/>
      <c r="O5" s="146" t="s">
        <v>17</v>
      </c>
      <c r="P5" s="137"/>
      <c r="Q5" s="137"/>
      <c r="S5" s="146" t="s">
        <v>15</v>
      </c>
      <c r="T5" s="137"/>
      <c r="U5" s="137"/>
      <c r="W5" s="146" t="s">
        <v>16</v>
      </c>
      <c r="X5" s="137"/>
      <c r="Y5" s="137"/>
      <c r="AA5" s="146" t="s">
        <v>17</v>
      </c>
      <c r="AB5" s="137"/>
      <c r="AC5" s="137"/>
      <c r="AE5" s="78" t="s">
        <v>15</v>
      </c>
      <c r="AF5" s="78" t="s">
        <v>16</v>
      </c>
      <c r="AG5" s="78" t="s">
        <v>17</v>
      </c>
      <c r="AI5" s="78" t="s">
        <v>15</v>
      </c>
      <c r="AJ5" s="78" t="s">
        <v>16</v>
      </c>
      <c r="AK5" s="78" t="s">
        <v>17</v>
      </c>
      <c r="AM5" s="78" t="s">
        <v>45</v>
      </c>
      <c r="AN5" s="78" t="s">
        <v>105</v>
      </c>
      <c r="AO5" s="78" t="s">
        <v>106</v>
      </c>
      <c r="AP5" s="78" t="s">
        <v>107</v>
      </c>
      <c r="AR5" s="78" t="s">
        <v>45</v>
      </c>
      <c r="AS5" s="78" t="s">
        <v>105</v>
      </c>
      <c r="AT5" s="78" t="s">
        <v>106</v>
      </c>
      <c r="AU5" s="78" t="s">
        <v>107</v>
      </c>
      <c r="AW5" s="78" t="s">
        <v>105</v>
      </c>
      <c r="AX5" s="78" t="s">
        <v>106</v>
      </c>
      <c r="AY5" s="78" t="s">
        <v>107</v>
      </c>
    </row>
    <row r="6" spans="2:51" ht="25.5" customHeight="1" thickBot="1" x14ac:dyDescent="0.3">
      <c r="B6" s="157"/>
      <c r="C6" s="157"/>
      <c r="D6" s="10" t="s">
        <v>94</v>
      </c>
      <c r="E6" s="10" t="s">
        <v>95</v>
      </c>
      <c r="F6" s="43"/>
      <c r="G6" s="10" t="s">
        <v>94</v>
      </c>
      <c r="H6" s="10" t="s">
        <v>95</v>
      </c>
      <c r="I6" s="10" t="s">
        <v>108</v>
      </c>
      <c r="K6" s="10" t="s">
        <v>94</v>
      </c>
      <c r="L6" s="10" t="s">
        <v>95</v>
      </c>
      <c r="M6" s="10" t="s">
        <v>108</v>
      </c>
      <c r="O6" s="10" t="s">
        <v>94</v>
      </c>
      <c r="P6" s="10" t="s">
        <v>95</v>
      </c>
      <c r="Q6" s="10" t="s">
        <v>108</v>
      </c>
      <c r="S6" s="10" t="s">
        <v>94</v>
      </c>
      <c r="T6" s="10" t="s">
        <v>95</v>
      </c>
      <c r="U6" s="10" t="s">
        <v>108</v>
      </c>
      <c r="W6" s="10" t="s">
        <v>94</v>
      </c>
      <c r="X6" s="10" t="s">
        <v>95</v>
      </c>
      <c r="Y6" s="10" t="s">
        <v>108</v>
      </c>
      <c r="AA6" s="10" t="s">
        <v>94</v>
      </c>
      <c r="AB6" s="10" t="s">
        <v>95</v>
      </c>
      <c r="AC6" s="10" t="s">
        <v>108</v>
      </c>
      <c r="AE6" s="10" t="s">
        <v>109</v>
      </c>
      <c r="AF6" s="10" t="s">
        <v>109</v>
      </c>
      <c r="AG6" s="10" t="s">
        <v>109</v>
      </c>
      <c r="AI6" s="10" t="s">
        <v>109</v>
      </c>
      <c r="AJ6" s="10" t="s">
        <v>109</v>
      </c>
      <c r="AK6" s="10" t="s">
        <v>109</v>
      </c>
      <c r="AM6" s="10" t="s">
        <v>109</v>
      </c>
      <c r="AN6" s="10" t="s">
        <v>109</v>
      </c>
      <c r="AO6" s="10" t="s">
        <v>109</v>
      </c>
      <c r="AP6" s="10" t="s">
        <v>109</v>
      </c>
      <c r="AR6" s="10" t="s">
        <v>109</v>
      </c>
      <c r="AS6" s="10" t="s">
        <v>109</v>
      </c>
      <c r="AT6" s="10" t="s">
        <v>109</v>
      </c>
      <c r="AU6" s="10" t="s">
        <v>109</v>
      </c>
      <c r="AW6" s="10" t="s">
        <v>109</v>
      </c>
      <c r="AX6" s="10" t="s">
        <v>109</v>
      </c>
      <c r="AY6" s="10" t="s">
        <v>109</v>
      </c>
    </row>
    <row r="7" spans="2:51" x14ac:dyDescent="0.25">
      <c r="B7" t="s">
        <v>18</v>
      </c>
      <c r="D7" s="44">
        <v>496.37711689999998</v>
      </c>
      <c r="E7" s="44">
        <v>12.3504168</v>
      </c>
      <c r="F7" s="44"/>
      <c r="G7" s="44">
        <v>0</v>
      </c>
      <c r="H7" s="44">
        <v>0</v>
      </c>
      <c r="I7" s="45" t="str">
        <f t="shared" ref="I7:I10" si="0">IFERROR(G7/H7, "NaN")</f>
        <v>NaN</v>
      </c>
      <c r="K7" s="44">
        <v>0</v>
      </c>
      <c r="L7" s="44">
        <v>0</v>
      </c>
      <c r="M7" s="45" t="str">
        <f t="shared" ref="M7:M10" si="1">IFERROR(K7/L7, "NaN")</f>
        <v>NaN</v>
      </c>
      <c r="O7" s="44">
        <v>4</v>
      </c>
      <c r="P7" s="44">
        <v>13</v>
      </c>
      <c r="Q7" s="45">
        <f t="shared" ref="Q7:Q10" si="2">IFERROR(O7/P7, "NaN")</f>
        <v>0.30769230769230771</v>
      </c>
      <c r="S7" s="44">
        <v>0</v>
      </c>
      <c r="T7" s="44">
        <v>0</v>
      </c>
      <c r="U7" s="45" t="str">
        <f t="shared" ref="U7:U10" si="3">IFERROR(S7/T7, "NaN")</f>
        <v>NaN</v>
      </c>
      <c r="W7" s="44">
        <v>0</v>
      </c>
      <c r="X7" s="44">
        <v>0</v>
      </c>
      <c r="Y7" s="45" t="str">
        <f t="shared" ref="Y7:Y10" si="4">IFERROR(W7/X7, "NaN")</f>
        <v>NaN</v>
      </c>
      <c r="AA7" s="44">
        <v>5</v>
      </c>
      <c r="AB7" s="44">
        <v>15</v>
      </c>
      <c r="AC7" s="45">
        <f t="shared" ref="AC7:AC10" si="5">IFERROR(AA7/AB7, "NaN")</f>
        <v>0.33333333333333331</v>
      </c>
      <c r="AE7" s="44">
        <f>'Table3-6'!C7-'Table3-8'!H7</f>
        <v>434.99366029999999</v>
      </c>
      <c r="AF7" s="44">
        <f>'Table3-6'!D7-'Table3-8'!L7</f>
        <v>680.92642969999997</v>
      </c>
      <c r="AG7" s="44">
        <f>'Table3-6'!E7-'Table3-8'!P7</f>
        <v>1516.1226775</v>
      </c>
      <c r="AI7" s="44">
        <f>('Table3-6'!G7+'Table3-8'!AE7)-'Table3-8'!T7</f>
        <v>1641.6387826999999</v>
      </c>
      <c r="AJ7" s="44">
        <f>('Table3-6'!H7+'Table3-8'!AF7)-'Table3-8'!X7</f>
        <v>2128.4871156999998</v>
      </c>
      <c r="AK7" s="44">
        <f>('Table3-6'!I7+'Table3-8'!AG7)-'Table3-8'!AB7</f>
        <v>3838.0928875999998</v>
      </c>
      <c r="AM7" s="44">
        <v>3235.0569205000002</v>
      </c>
      <c r="AN7" s="44">
        <v>3160.6915284000002</v>
      </c>
      <c r="AO7" s="44">
        <v>3137.9643199000002</v>
      </c>
      <c r="AP7" s="44">
        <v>2933.7684405999998</v>
      </c>
      <c r="AR7" s="44">
        <v>1236.512291</v>
      </c>
      <c r="AS7" s="44">
        <v>571.61346069999991</v>
      </c>
      <c r="AT7" s="44">
        <v>559.79038379999997</v>
      </c>
      <c r="AU7" s="44">
        <v>487.68565890000002</v>
      </c>
      <c r="AW7" s="44">
        <f t="shared" ref="AW7:AY10" si="6">AI7+AN7+AS7</f>
        <v>5373.9437718000008</v>
      </c>
      <c r="AX7" s="44">
        <f t="shared" si="6"/>
        <v>5826.2418194000002</v>
      </c>
      <c r="AY7" s="44">
        <f t="shared" si="6"/>
        <v>7259.5469870999996</v>
      </c>
    </row>
    <row r="8" spans="2:51" x14ac:dyDescent="0.25">
      <c r="B8" t="s">
        <v>19</v>
      </c>
      <c r="D8" s="44">
        <v>31.994673599999999</v>
      </c>
      <c r="E8" s="44">
        <v>1.0072463</v>
      </c>
      <c r="F8" s="44"/>
      <c r="G8" s="44">
        <v>0</v>
      </c>
      <c r="H8" s="44">
        <v>0</v>
      </c>
      <c r="I8" s="45" t="str">
        <f t="shared" si="0"/>
        <v>NaN</v>
      </c>
      <c r="K8" s="44">
        <v>0</v>
      </c>
      <c r="L8" s="44">
        <v>0</v>
      </c>
      <c r="M8" s="45" t="str">
        <f t="shared" si="1"/>
        <v>NaN</v>
      </c>
      <c r="O8" s="44">
        <v>0</v>
      </c>
      <c r="P8" s="44">
        <v>0</v>
      </c>
      <c r="Q8" s="45" t="str">
        <f t="shared" si="2"/>
        <v>NaN</v>
      </c>
      <c r="S8" s="44">
        <v>0</v>
      </c>
      <c r="T8" s="44">
        <v>0</v>
      </c>
      <c r="U8" s="45" t="str">
        <f t="shared" si="3"/>
        <v>NaN</v>
      </c>
      <c r="W8" s="44">
        <v>0</v>
      </c>
      <c r="X8" s="44">
        <v>0</v>
      </c>
      <c r="Y8" s="45" t="str">
        <f t="shared" si="4"/>
        <v>NaN</v>
      </c>
      <c r="AA8" s="44">
        <v>0</v>
      </c>
      <c r="AB8" s="44">
        <v>0</v>
      </c>
      <c r="AC8" s="45" t="str">
        <f t="shared" si="5"/>
        <v>NaN</v>
      </c>
      <c r="AE8" s="44">
        <f>'Table3-6'!C8-'Table3-8'!H8</f>
        <v>2.7483870000000001</v>
      </c>
      <c r="AF8" s="44">
        <f>'Table3-6'!D8-'Table3-8'!L8</f>
        <v>5.4967740000000003</v>
      </c>
      <c r="AG8" s="44">
        <f>'Table3-6'!E8-'Table3-8'!P8</f>
        <v>39.851611499999997</v>
      </c>
      <c r="AI8" s="44">
        <f>('Table3-6'!G8+'Table3-8'!AE8)-'Table3-8'!T8</f>
        <v>6.3847507999999999</v>
      </c>
      <c r="AJ8" s="44">
        <f>('Table3-6'!H8+'Table3-8'!AF8)-'Table3-8'!X8</f>
        <v>17.1331378</v>
      </c>
      <c r="AK8" s="44">
        <f>('Table3-6'!I8+'Table3-8'!AG8)-'Table3-8'!AB8</f>
        <v>146.378423</v>
      </c>
      <c r="AM8" s="44">
        <v>144.77662649999999</v>
      </c>
      <c r="AN8" s="44">
        <v>144.77662649999999</v>
      </c>
      <c r="AO8" s="44">
        <v>144.77662649999999</v>
      </c>
      <c r="AP8" s="44">
        <v>136.5314655</v>
      </c>
      <c r="AR8" s="44">
        <v>107.5759585</v>
      </c>
      <c r="AS8" s="44">
        <v>107.5759585</v>
      </c>
      <c r="AT8" s="44">
        <v>107.5759585</v>
      </c>
      <c r="AU8" s="44">
        <v>90.886527599999994</v>
      </c>
      <c r="AW8" s="44">
        <f t="shared" si="6"/>
        <v>258.73733579999998</v>
      </c>
      <c r="AX8" s="44">
        <f t="shared" si="6"/>
        <v>269.48572280000002</v>
      </c>
      <c r="AY8" s="44">
        <f t="shared" si="6"/>
        <v>373.79641609999999</v>
      </c>
    </row>
    <row r="9" spans="2:51" x14ac:dyDescent="0.25">
      <c r="B9" t="s">
        <v>20</v>
      </c>
      <c r="D9" s="44">
        <v>0.1022956</v>
      </c>
      <c r="E9" s="44">
        <v>1.8379E-3</v>
      </c>
      <c r="F9" s="44"/>
      <c r="G9" s="44">
        <v>0</v>
      </c>
      <c r="H9" s="44">
        <v>0</v>
      </c>
      <c r="I9" s="45" t="str">
        <f t="shared" si="0"/>
        <v>NaN</v>
      </c>
      <c r="K9" s="44">
        <v>0</v>
      </c>
      <c r="L9" s="44">
        <v>0</v>
      </c>
      <c r="M9" s="45" t="str">
        <f t="shared" si="1"/>
        <v>NaN</v>
      </c>
      <c r="O9" s="44">
        <v>0</v>
      </c>
      <c r="P9" s="44">
        <v>0</v>
      </c>
      <c r="Q9" s="45" t="str">
        <f t="shared" si="2"/>
        <v>NaN</v>
      </c>
      <c r="S9" s="44">
        <v>2</v>
      </c>
      <c r="T9" s="44">
        <v>2</v>
      </c>
      <c r="U9" s="45">
        <f t="shared" si="3"/>
        <v>1</v>
      </c>
      <c r="W9" s="44">
        <v>1</v>
      </c>
      <c r="X9" s="44">
        <v>5</v>
      </c>
      <c r="Y9" s="45">
        <f t="shared" si="4"/>
        <v>0.2</v>
      </c>
      <c r="AA9" s="44">
        <v>4</v>
      </c>
      <c r="AB9" s="44">
        <v>11</v>
      </c>
      <c r="AC9" s="45">
        <f t="shared" si="5"/>
        <v>0.36363636363636365</v>
      </c>
      <c r="AE9" s="44">
        <f>'Table3-6'!C9-'Table3-8'!H9</f>
        <v>2.0389805000000001</v>
      </c>
      <c r="AF9" s="44">
        <f>'Table3-6'!D9-'Table3-8'!L9</f>
        <v>2.0389805000000001</v>
      </c>
      <c r="AG9" s="44">
        <f>'Table3-6'!E9-'Table3-8'!P9</f>
        <v>2.0389805000000001</v>
      </c>
      <c r="AI9" s="44">
        <f>('Table3-6'!G9+'Table3-8'!AE9)-'Table3-8'!T9</f>
        <v>515.94705499999986</v>
      </c>
      <c r="AJ9" s="44">
        <f>('Table3-6'!H9+'Table3-8'!AF9)-'Table3-8'!X9</f>
        <v>512.94705499999986</v>
      </c>
      <c r="AK9" s="44">
        <f>('Table3-6'!I9+'Table3-8'!AG9)-'Table3-8'!AB9</f>
        <v>506.94705499999986</v>
      </c>
      <c r="AM9" s="44">
        <v>2.0389805000000001</v>
      </c>
      <c r="AN9" s="44">
        <v>0</v>
      </c>
      <c r="AO9" s="44">
        <v>0</v>
      </c>
      <c r="AP9" s="44">
        <v>0</v>
      </c>
      <c r="AR9" s="44">
        <v>0.70807450000000005</v>
      </c>
      <c r="AS9" s="44">
        <v>0</v>
      </c>
      <c r="AT9" s="44">
        <v>0</v>
      </c>
      <c r="AU9" s="44">
        <v>0</v>
      </c>
      <c r="AW9" s="44">
        <f t="shared" si="6"/>
        <v>515.94705499999986</v>
      </c>
      <c r="AX9" s="44">
        <f t="shared" si="6"/>
        <v>512.94705499999986</v>
      </c>
      <c r="AY9" s="44">
        <f t="shared" si="6"/>
        <v>506.94705499999986</v>
      </c>
    </row>
    <row r="10" spans="2:51" x14ac:dyDescent="0.25">
      <c r="B10" t="s">
        <v>21</v>
      </c>
      <c r="D10" s="44">
        <v>187.0895462</v>
      </c>
      <c r="E10" s="44">
        <v>4.0618271000000004</v>
      </c>
      <c r="F10" s="44"/>
      <c r="G10" s="44">
        <v>0</v>
      </c>
      <c r="H10" s="44">
        <v>0</v>
      </c>
      <c r="I10" s="45" t="str">
        <f t="shared" si="0"/>
        <v>NaN</v>
      </c>
      <c r="K10" s="44">
        <v>0</v>
      </c>
      <c r="L10" s="44">
        <v>0</v>
      </c>
      <c r="M10" s="45" t="str">
        <f t="shared" si="1"/>
        <v>NaN</v>
      </c>
      <c r="O10" s="44">
        <v>18</v>
      </c>
      <c r="P10" s="44">
        <v>29</v>
      </c>
      <c r="Q10" s="45">
        <f t="shared" si="2"/>
        <v>0.62068965517241381</v>
      </c>
      <c r="S10" s="44">
        <v>0</v>
      </c>
      <c r="T10" s="44">
        <v>0</v>
      </c>
      <c r="U10" s="45" t="str">
        <f t="shared" si="3"/>
        <v>NaN</v>
      </c>
      <c r="W10" s="44">
        <v>1</v>
      </c>
      <c r="X10" s="44">
        <v>1</v>
      </c>
      <c r="Y10" s="45">
        <f t="shared" si="4"/>
        <v>1</v>
      </c>
      <c r="AA10" s="44">
        <v>36</v>
      </c>
      <c r="AB10" s="44">
        <v>58</v>
      </c>
      <c r="AC10" s="45">
        <f t="shared" si="5"/>
        <v>0.62068965517241381</v>
      </c>
      <c r="AE10" s="44">
        <f>'Table3-6'!C10-'Table3-8'!H10</f>
        <v>129.71546359999999</v>
      </c>
      <c r="AF10" s="44">
        <f>'Table3-6'!D10-'Table3-8'!L10</f>
        <v>273.55050890000001</v>
      </c>
      <c r="AG10" s="44">
        <f>'Table3-6'!E10-'Table3-8'!P10</f>
        <v>427.86869710000002</v>
      </c>
      <c r="AI10" s="44">
        <f>('Table3-6'!G10+'Table3-8'!AE10)-'Table3-8'!T10</f>
        <v>382.60957359999998</v>
      </c>
      <c r="AJ10" s="44">
        <f>('Table3-6'!H10+'Table3-8'!AF10)-'Table3-8'!X10</f>
        <v>762.38880470000004</v>
      </c>
      <c r="AK10" s="44">
        <f>('Table3-6'!I10+'Table3-8'!AG10)-'Table3-8'!AB10</f>
        <v>1205.5844996000001</v>
      </c>
      <c r="AM10" s="44">
        <v>1355.8342842</v>
      </c>
      <c r="AN10" s="44">
        <v>1334.4244515</v>
      </c>
      <c r="AO10" s="44">
        <v>1314.2237404</v>
      </c>
      <c r="AP10" s="44">
        <v>1288.5340693999999</v>
      </c>
      <c r="AR10" s="44">
        <v>432.64065879999998</v>
      </c>
      <c r="AS10" s="44">
        <v>423.72046560000001</v>
      </c>
      <c r="AT10" s="44">
        <v>417.8044974</v>
      </c>
      <c r="AU10" s="44">
        <v>408.97861230000001</v>
      </c>
      <c r="AW10" s="44">
        <f t="shared" si="6"/>
        <v>2140.7544907000001</v>
      </c>
      <c r="AX10" s="44">
        <f t="shared" si="6"/>
        <v>2494.4170424999998</v>
      </c>
      <c r="AY10" s="44">
        <f>AK10+AP10+AU10</f>
        <v>2903.0971813000001</v>
      </c>
    </row>
    <row r="11" spans="2:51" x14ac:dyDescent="0.25">
      <c r="D11" s="44"/>
      <c r="E11" s="44"/>
      <c r="F11" s="44"/>
      <c r="G11" s="44"/>
      <c r="H11" s="44"/>
      <c r="I11" s="45"/>
      <c r="K11" s="44"/>
      <c r="L11" s="44"/>
      <c r="M11" s="45"/>
      <c r="O11" s="44"/>
      <c r="P11" s="44"/>
      <c r="Q11" s="45"/>
      <c r="S11" s="44"/>
      <c r="T11" s="44"/>
      <c r="U11" s="45"/>
      <c r="W11" s="44"/>
      <c r="X11" s="44"/>
      <c r="Y11" s="45"/>
      <c r="AA11" s="44"/>
      <c r="AB11" s="44"/>
      <c r="AC11" s="45"/>
      <c r="AE11" s="44"/>
      <c r="AF11" s="44"/>
      <c r="AG11" s="44"/>
      <c r="AI11" s="44"/>
      <c r="AJ11" s="44"/>
      <c r="AK11" s="44"/>
      <c r="AM11" s="44"/>
      <c r="AN11" s="44"/>
      <c r="AO11" s="44"/>
      <c r="AP11" s="44"/>
      <c r="AR11" s="44"/>
      <c r="AS11" s="44"/>
      <c r="AT11" s="44"/>
      <c r="AU11" s="44"/>
      <c r="AW11" s="44"/>
      <c r="AX11" s="44"/>
      <c r="AY11" s="44"/>
    </row>
    <row r="12" spans="2:51" x14ac:dyDescent="0.25">
      <c r="D12" s="44"/>
      <c r="E12" s="44"/>
      <c r="F12" s="44"/>
      <c r="G12" s="44"/>
      <c r="H12" s="44"/>
      <c r="I12" s="45"/>
      <c r="K12" s="44"/>
      <c r="L12" s="44"/>
      <c r="M12" s="45"/>
      <c r="O12" s="44"/>
      <c r="P12" s="44"/>
      <c r="Q12" s="45"/>
      <c r="S12" s="44"/>
      <c r="T12" s="44"/>
      <c r="U12" s="45"/>
      <c r="W12" s="44"/>
      <c r="X12" s="44"/>
      <c r="Y12" s="45"/>
      <c r="AA12" s="44"/>
      <c r="AB12" s="44"/>
      <c r="AC12" s="45"/>
      <c r="AE12" s="44"/>
      <c r="AF12" s="44"/>
      <c r="AG12" s="44"/>
      <c r="AI12" s="44"/>
      <c r="AJ12" s="44"/>
      <c r="AK12" s="44"/>
      <c r="AM12" s="44"/>
      <c r="AN12" s="44"/>
      <c r="AO12" s="44"/>
      <c r="AP12" s="44"/>
      <c r="AR12" s="44"/>
      <c r="AS12" s="44"/>
      <c r="AT12" s="44"/>
      <c r="AU12" s="44"/>
      <c r="AW12" s="44"/>
      <c r="AX12" s="44"/>
      <c r="AY12" s="44"/>
    </row>
    <row r="13" spans="2:51" x14ac:dyDescent="0.25">
      <c r="D13" s="44"/>
      <c r="E13" s="44"/>
      <c r="F13" s="44"/>
      <c r="G13" s="44"/>
      <c r="H13" s="44"/>
      <c r="I13" s="45"/>
      <c r="K13" s="44"/>
      <c r="L13" s="44"/>
      <c r="M13" s="45"/>
      <c r="O13" s="44"/>
      <c r="P13" s="44"/>
      <c r="Q13" s="45"/>
      <c r="S13" s="44"/>
      <c r="T13" s="44"/>
      <c r="U13" s="45"/>
      <c r="W13" s="44"/>
      <c r="X13" s="44"/>
      <c r="Y13" s="45"/>
      <c r="AA13" s="44"/>
      <c r="AB13" s="44"/>
      <c r="AC13" s="45"/>
      <c r="AE13" s="44"/>
      <c r="AF13" s="44"/>
      <c r="AG13" s="44"/>
      <c r="AI13" s="44"/>
      <c r="AJ13" s="44"/>
      <c r="AK13" s="44"/>
      <c r="AM13" s="44"/>
      <c r="AN13" s="44"/>
      <c r="AO13" s="44"/>
      <c r="AP13" s="44"/>
      <c r="AR13" s="44"/>
      <c r="AS13" s="44"/>
      <c r="AT13" s="44"/>
      <c r="AU13" s="44"/>
      <c r="AW13" s="44"/>
      <c r="AX13" s="44"/>
      <c r="AY13" s="44"/>
    </row>
    <row r="14" spans="2:51" x14ac:dyDescent="0.25">
      <c r="D14" s="44"/>
      <c r="E14" s="44"/>
      <c r="F14" s="44"/>
      <c r="G14" s="44"/>
      <c r="H14" s="44"/>
      <c r="I14" s="45"/>
      <c r="K14" s="44"/>
      <c r="L14" s="44"/>
      <c r="M14" s="45"/>
      <c r="O14" s="44"/>
      <c r="P14" s="44"/>
      <c r="Q14" s="45"/>
      <c r="S14" s="44"/>
      <c r="T14" s="44"/>
      <c r="U14" s="45"/>
      <c r="W14" s="44"/>
      <c r="X14" s="44"/>
      <c r="Y14" s="45"/>
      <c r="AA14" s="44"/>
      <c r="AB14" s="44"/>
      <c r="AC14" s="45"/>
      <c r="AE14" s="44"/>
      <c r="AF14" s="44"/>
      <c r="AG14" s="44"/>
      <c r="AI14" s="44"/>
      <c r="AJ14" s="44"/>
      <c r="AK14" s="44"/>
      <c r="AM14" s="44"/>
      <c r="AN14" s="44"/>
      <c r="AO14" s="44"/>
      <c r="AP14" s="44"/>
      <c r="AR14" s="44"/>
      <c r="AS14" s="44"/>
      <c r="AT14" s="44"/>
      <c r="AU14" s="44"/>
      <c r="AW14" s="44"/>
      <c r="AX14" s="44"/>
      <c r="AY14" s="44"/>
    </row>
    <row r="15" spans="2:51" x14ac:dyDescent="0.25">
      <c r="D15" s="44"/>
      <c r="E15" s="44"/>
      <c r="F15" s="44"/>
      <c r="G15" s="44"/>
      <c r="H15" s="44"/>
      <c r="I15" s="45"/>
      <c r="K15" s="44"/>
      <c r="L15" s="44"/>
      <c r="M15" s="45"/>
      <c r="O15" s="44"/>
      <c r="P15" s="44"/>
      <c r="Q15" s="45"/>
      <c r="S15" s="44"/>
      <c r="T15" s="44"/>
      <c r="U15" s="45"/>
      <c r="W15" s="44"/>
      <c r="X15" s="44"/>
      <c r="Y15" s="45"/>
      <c r="AA15" s="44"/>
      <c r="AB15" s="44"/>
      <c r="AC15" s="45"/>
      <c r="AE15" s="44"/>
      <c r="AF15" s="44"/>
      <c r="AG15" s="44"/>
      <c r="AI15" s="44"/>
      <c r="AJ15" s="44"/>
      <c r="AK15" s="44"/>
      <c r="AM15" s="44"/>
      <c r="AN15" s="44"/>
      <c r="AO15" s="44"/>
      <c r="AP15" s="44"/>
      <c r="AR15" s="44"/>
      <c r="AS15" s="44"/>
      <c r="AT15" s="44"/>
      <c r="AU15" s="44"/>
      <c r="AW15" s="44"/>
      <c r="AX15" s="44"/>
      <c r="AY15" s="44"/>
    </row>
    <row r="16" spans="2:51" x14ac:dyDescent="0.25">
      <c r="D16" s="44"/>
      <c r="E16" s="44"/>
      <c r="F16" s="44"/>
      <c r="G16" s="44"/>
      <c r="H16" s="44"/>
      <c r="I16" s="45"/>
      <c r="K16" s="44"/>
      <c r="L16" s="44"/>
      <c r="M16" s="45"/>
      <c r="O16" s="44"/>
      <c r="P16" s="44"/>
      <c r="Q16" s="45"/>
      <c r="S16" s="44"/>
      <c r="T16" s="44"/>
      <c r="U16" s="45"/>
      <c r="W16" s="44"/>
      <c r="X16" s="44"/>
      <c r="Y16" s="45"/>
      <c r="AA16" s="44"/>
      <c r="AB16" s="44"/>
      <c r="AC16" s="45"/>
      <c r="AE16" s="44"/>
      <c r="AF16" s="44"/>
      <c r="AG16" s="44"/>
      <c r="AI16" s="44"/>
      <c r="AJ16" s="44"/>
      <c r="AK16" s="44"/>
      <c r="AM16" s="44"/>
      <c r="AN16" s="44"/>
      <c r="AO16" s="44"/>
      <c r="AP16" s="44"/>
      <c r="AR16" s="44"/>
      <c r="AS16" s="44"/>
      <c r="AT16" s="44"/>
      <c r="AU16" s="44"/>
      <c r="AW16" s="44"/>
      <c r="AX16" s="44"/>
      <c r="AY16" s="44"/>
    </row>
    <row r="17" spans="2:51" x14ac:dyDescent="0.25">
      <c r="D17" s="44"/>
      <c r="E17" s="44"/>
      <c r="F17" s="44"/>
      <c r="G17" s="44"/>
      <c r="H17" s="44"/>
      <c r="I17" s="45"/>
      <c r="K17" s="44"/>
      <c r="L17" s="44"/>
      <c r="M17" s="45"/>
      <c r="O17" s="44"/>
      <c r="P17" s="44"/>
      <c r="Q17" s="45"/>
      <c r="S17" s="44"/>
      <c r="T17" s="44"/>
      <c r="U17" s="45"/>
      <c r="W17" s="44"/>
      <c r="X17" s="44"/>
      <c r="Y17" s="45"/>
      <c r="AA17" s="44"/>
      <c r="AB17" s="44"/>
      <c r="AC17" s="45"/>
      <c r="AE17" s="44"/>
      <c r="AF17" s="44"/>
      <c r="AG17" s="44"/>
      <c r="AI17" s="44"/>
      <c r="AJ17" s="44"/>
      <c r="AK17" s="44"/>
      <c r="AM17" s="44"/>
      <c r="AN17" s="44"/>
      <c r="AO17" s="44"/>
      <c r="AP17" s="44"/>
      <c r="AR17" s="44"/>
      <c r="AS17" s="44"/>
      <c r="AT17" s="44"/>
      <c r="AU17" s="44"/>
      <c r="AW17" s="44"/>
      <c r="AX17" s="44"/>
      <c r="AY17" s="44"/>
    </row>
    <row r="18" spans="2:51" x14ac:dyDescent="0.25">
      <c r="D18" s="44"/>
      <c r="E18" s="44"/>
      <c r="F18" s="44"/>
      <c r="G18" s="44"/>
      <c r="H18" s="44"/>
      <c r="I18" s="45"/>
      <c r="K18" s="44"/>
      <c r="L18" s="44"/>
      <c r="M18" s="45"/>
      <c r="O18" s="44"/>
      <c r="P18" s="44"/>
      <c r="Q18" s="45"/>
      <c r="S18" s="44"/>
      <c r="T18" s="44"/>
      <c r="U18" s="45"/>
      <c r="W18" s="44"/>
      <c r="X18" s="44"/>
      <c r="Y18" s="45"/>
      <c r="AA18" s="44"/>
      <c r="AB18" s="44"/>
      <c r="AC18" s="45"/>
      <c r="AE18" s="44"/>
      <c r="AF18" s="44"/>
      <c r="AG18" s="44"/>
      <c r="AI18" s="44"/>
      <c r="AJ18" s="44"/>
      <c r="AK18" s="44"/>
      <c r="AM18" s="44"/>
      <c r="AN18" s="44"/>
      <c r="AO18" s="44"/>
      <c r="AP18" s="44"/>
      <c r="AR18" s="44"/>
      <c r="AS18" s="44"/>
      <c r="AT18" s="44"/>
      <c r="AU18" s="44"/>
      <c r="AW18" s="44"/>
      <c r="AX18" s="44"/>
      <c r="AY18" s="44"/>
    </row>
    <row r="19" spans="2:51" x14ac:dyDescent="0.25">
      <c r="D19" s="44"/>
      <c r="E19" s="44"/>
      <c r="F19" s="44"/>
      <c r="G19" s="44"/>
      <c r="H19" s="44"/>
      <c r="I19" s="45"/>
      <c r="K19" s="44"/>
      <c r="L19" s="44"/>
      <c r="M19" s="45"/>
      <c r="O19" s="44"/>
      <c r="P19" s="44"/>
      <c r="Q19" s="45"/>
      <c r="S19" s="44"/>
      <c r="T19" s="44"/>
      <c r="U19" s="45"/>
      <c r="W19" s="44"/>
      <c r="X19" s="44"/>
      <c r="Y19" s="45"/>
      <c r="AA19" s="44"/>
      <c r="AB19" s="44"/>
      <c r="AC19" s="45"/>
      <c r="AE19" s="44"/>
      <c r="AF19" s="44"/>
      <c r="AG19" s="44"/>
      <c r="AI19" s="44"/>
      <c r="AJ19" s="44"/>
      <c r="AK19" s="44"/>
      <c r="AM19" s="44"/>
      <c r="AN19" s="44"/>
      <c r="AO19" s="44"/>
      <c r="AP19" s="44"/>
      <c r="AR19" s="44"/>
      <c r="AS19" s="44"/>
      <c r="AT19" s="44"/>
      <c r="AU19" s="44"/>
      <c r="AW19" s="44"/>
      <c r="AX19" s="44"/>
      <c r="AY19" s="44"/>
    </row>
    <row r="20" spans="2:51" x14ac:dyDescent="0.25">
      <c r="D20" s="44"/>
      <c r="E20" s="44"/>
      <c r="F20" s="44"/>
      <c r="G20" s="44"/>
      <c r="H20" s="44"/>
      <c r="I20" s="45"/>
      <c r="K20" s="44"/>
      <c r="L20" s="44"/>
      <c r="M20" s="45"/>
      <c r="O20" s="44"/>
      <c r="P20" s="44"/>
      <c r="Q20" s="45"/>
      <c r="S20" s="44"/>
      <c r="T20" s="44"/>
      <c r="U20" s="45"/>
      <c r="W20" s="44"/>
      <c r="X20" s="44"/>
      <c r="Y20" s="45"/>
      <c r="AA20" s="44"/>
      <c r="AB20" s="44"/>
      <c r="AC20" s="45"/>
      <c r="AE20" s="44"/>
      <c r="AF20" s="44"/>
      <c r="AG20" s="44"/>
      <c r="AI20" s="44"/>
      <c r="AJ20" s="44"/>
      <c r="AK20" s="44"/>
      <c r="AM20" s="44"/>
      <c r="AN20" s="44"/>
      <c r="AO20" s="44"/>
      <c r="AP20" s="44"/>
      <c r="AR20" s="44"/>
      <c r="AS20" s="44"/>
      <c r="AT20" s="44"/>
      <c r="AU20" s="44"/>
      <c r="AW20" s="44"/>
      <c r="AX20" s="44"/>
      <c r="AY20" s="44"/>
    </row>
    <row r="21" spans="2:51" x14ac:dyDescent="0.25">
      <c r="D21" s="44"/>
      <c r="E21" s="44"/>
      <c r="F21" s="44"/>
      <c r="G21" s="44"/>
      <c r="H21" s="44"/>
      <c r="I21" s="45"/>
      <c r="K21" s="44"/>
      <c r="L21" s="44"/>
      <c r="M21" s="45"/>
      <c r="O21" s="44"/>
      <c r="P21" s="44"/>
      <c r="Q21" s="45"/>
      <c r="S21" s="44"/>
      <c r="T21" s="44"/>
      <c r="U21" s="45"/>
      <c r="W21" s="44"/>
      <c r="X21" s="44"/>
      <c r="Y21" s="45"/>
      <c r="AA21" s="44"/>
      <c r="AB21" s="44"/>
      <c r="AC21" s="45"/>
      <c r="AE21" s="44"/>
      <c r="AF21" s="44"/>
      <c r="AG21" s="44"/>
      <c r="AI21" s="44"/>
      <c r="AJ21" s="44"/>
      <c r="AK21" s="44"/>
      <c r="AM21" s="44"/>
      <c r="AN21" s="44"/>
      <c r="AO21" s="44"/>
      <c r="AP21" s="44"/>
      <c r="AR21" s="44"/>
      <c r="AS21" s="44"/>
      <c r="AT21" s="44"/>
      <c r="AU21" s="44"/>
      <c r="AW21" s="44"/>
      <c r="AX21" s="44"/>
      <c r="AY21" s="44"/>
    </row>
    <row r="22" spans="2:51" x14ac:dyDescent="0.25">
      <c r="D22" s="44"/>
      <c r="E22" s="44"/>
      <c r="F22" s="44"/>
      <c r="G22" s="44"/>
      <c r="H22" s="44"/>
      <c r="I22" s="45"/>
      <c r="K22" s="44"/>
      <c r="L22" s="44"/>
      <c r="M22" s="45"/>
      <c r="O22" s="44"/>
      <c r="P22" s="44"/>
      <c r="Q22" s="45"/>
      <c r="S22" s="44"/>
      <c r="T22" s="44"/>
      <c r="U22" s="45"/>
      <c r="W22" s="44"/>
      <c r="X22" s="44"/>
      <c r="Y22" s="45"/>
      <c r="AA22" s="44"/>
      <c r="AB22" s="44"/>
      <c r="AC22" s="45"/>
      <c r="AE22" s="44"/>
      <c r="AF22" s="44"/>
      <c r="AG22" s="44"/>
      <c r="AI22" s="44"/>
      <c r="AJ22" s="44"/>
      <c r="AK22" s="44"/>
      <c r="AM22" s="44"/>
      <c r="AN22" s="44"/>
      <c r="AO22" s="44"/>
      <c r="AP22" s="44"/>
      <c r="AR22" s="44"/>
      <c r="AS22" s="44"/>
      <c r="AT22" s="44"/>
      <c r="AU22" s="44"/>
      <c r="AW22" s="44"/>
      <c r="AX22" s="44"/>
      <c r="AY22" s="44"/>
    </row>
    <row r="23" spans="2:51"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c r="AW23" s="44"/>
      <c r="AX23" s="44"/>
      <c r="AY23" s="44"/>
    </row>
    <row r="24" spans="2:51"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c r="AW24" s="44"/>
      <c r="AX24" s="44"/>
      <c r="AY24" s="44"/>
    </row>
    <row r="25" spans="2:51"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1" ht="15.75" customHeight="1" thickBot="1" x14ac:dyDescent="0.3">
      <c r="B26" s="71" t="s">
        <v>22</v>
      </c>
      <c r="C26" s="71">
        <f>SUM(C7:C25)</f>
        <v>0</v>
      </c>
      <c r="D26" s="71">
        <f>SUM(D7:D25)</f>
        <v>715.56363229999999</v>
      </c>
      <c r="E26" s="71">
        <f>SUM(E7:E25)</f>
        <v>17.4213281</v>
      </c>
      <c r="G26" s="63">
        <f>SUM(G7:G25)</f>
        <v>0</v>
      </c>
      <c r="H26" s="63">
        <f>SUM(H7:H25)</f>
        <v>0</v>
      </c>
      <c r="I26" s="64" t="e">
        <f>AVERAGE(I7:I25)</f>
        <v>#DIV/0!</v>
      </c>
      <c r="K26" s="63">
        <f>SUM(K7:K25)</f>
        <v>0</v>
      </c>
      <c r="L26" s="63">
        <f>SUM(L7:L25)</f>
        <v>0</v>
      </c>
      <c r="M26" s="64" t="e">
        <f>AVERAGE(M7:M25)</f>
        <v>#DIV/0!</v>
      </c>
      <c r="O26" s="63">
        <f>SUM(O7:O25)</f>
        <v>22</v>
      </c>
      <c r="P26" s="63">
        <f>SUM(P7:P25)</f>
        <v>42</v>
      </c>
      <c r="Q26" s="64">
        <f>AVERAGE(Q7:Q25)</f>
        <v>0.46419098143236076</v>
      </c>
      <c r="S26" s="63">
        <f>SUM(S7:S25)</f>
        <v>2</v>
      </c>
      <c r="T26" s="63">
        <f>SUM(T7:T25)</f>
        <v>2</v>
      </c>
      <c r="U26" s="64">
        <f>AVERAGE(U7:U25)</f>
        <v>1</v>
      </c>
      <c r="W26" s="63">
        <f>SUM(W7:W25)</f>
        <v>2</v>
      </c>
      <c r="X26" s="63">
        <f>SUM(X7:X25)</f>
        <v>6</v>
      </c>
      <c r="Y26" s="64">
        <f>AVERAGE(Y7:Y25)</f>
        <v>0.6</v>
      </c>
      <c r="AA26" s="63">
        <f>SUM(AA7:AA25)</f>
        <v>45</v>
      </c>
      <c r="AB26" s="63">
        <f>SUM(AB7:AB25)</f>
        <v>84</v>
      </c>
      <c r="AC26" s="64">
        <f>AVERAGE(AC7:AC25)</f>
        <v>0.43921978404737033</v>
      </c>
      <c r="AE26" s="63">
        <f>SUM(AE7:AE25)</f>
        <v>569.49649139999997</v>
      </c>
      <c r="AF26" s="63">
        <f>SUM(AF7:AF25)</f>
        <v>962.01269309999998</v>
      </c>
      <c r="AG26" s="63">
        <f>SUM(AG7:AG25)</f>
        <v>1985.8819665999999</v>
      </c>
      <c r="AI26" s="63">
        <f>SUM(AI7:AI25)</f>
        <v>2546.5801620999991</v>
      </c>
      <c r="AJ26" s="63">
        <f>SUM(AJ7:AJ25)</f>
        <v>3420.9561131999999</v>
      </c>
      <c r="AK26" s="63">
        <f>SUM(AK7:AK25)</f>
        <v>5697.0028652000001</v>
      </c>
      <c r="AM26" s="63">
        <f>SUM(AM7:AM25)</f>
        <v>4737.7068116999999</v>
      </c>
      <c r="AN26" s="63">
        <f>SUM(AN7:AN25)</f>
        <v>4639.8926064000007</v>
      </c>
      <c r="AO26" s="63">
        <f>SUM(AO7:AO25)</f>
        <v>4596.9646868</v>
      </c>
      <c r="AP26" s="63">
        <f>SUM(AP7:AP25)</f>
        <v>4358.8339754999997</v>
      </c>
      <c r="AR26" s="63">
        <f>SUM(AR7:AR25)</f>
        <v>1777.4369828000001</v>
      </c>
      <c r="AS26" s="63">
        <f>SUM(AS7:AS25)</f>
        <v>1102.9098847999999</v>
      </c>
      <c r="AT26" s="63">
        <f>SUM(AT7:AT25)</f>
        <v>1085.1708397</v>
      </c>
      <c r="AU26" s="63">
        <f>SUM(AU7:AU25)</f>
        <v>987.55079880000005</v>
      </c>
      <c r="AW26" s="63">
        <f>SUM(AW7:AW25)</f>
        <v>8289.382653300001</v>
      </c>
      <c r="AX26" s="63">
        <f>SUM(AX7:AX25)</f>
        <v>9103.0916397000001</v>
      </c>
      <c r="AY26" s="63">
        <f>SUM(AY7:AY25)</f>
        <v>11043.387639499999</v>
      </c>
    </row>
    <row r="27" spans="2:51"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25">
        <f>AE26/(AE26+AN26)</f>
        <v>0.10932116620747459</v>
      </c>
      <c r="AF27" s="125">
        <f>AF26/(AF26+AO26)</f>
        <v>0.17305569484387895</v>
      </c>
      <c r="AG27" s="125">
        <f>AG26/(AG26+AP26)</f>
        <v>0.31299777400951773</v>
      </c>
      <c r="AI27" s="125">
        <f>AI26/(AI26+AS26)</f>
        <v>0.69779068565021873</v>
      </c>
      <c r="AJ27" s="125">
        <f>AJ26/(AJ26+AT26)</f>
        <v>0.75917881341500626</v>
      </c>
      <c r="AK27" s="125">
        <f>AK26/(AK26+AU26)</f>
        <v>0.8522637638293632</v>
      </c>
    </row>
    <row r="28" spans="2:51" x14ac:dyDescent="0.25">
      <c r="H28" s="44"/>
      <c r="L28" s="44"/>
      <c r="P28" s="44"/>
      <c r="AE28" s="44">
        <f>ROUND(AE26+AN26,-1)</f>
        <v>5210</v>
      </c>
      <c r="AF28" s="44">
        <f>ROUND(AF26+AO26,-1)</f>
        <v>5560</v>
      </c>
      <c r="AG28" s="44">
        <f>ROUND(AG26+AP26,-1)</f>
        <v>6340</v>
      </c>
      <c r="AI28" s="44">
        <f>ROUND(AI26+AS26,-1)</f>
        <v>3650</v>
      </c>
      <c r="AJ28" s="44">
        <f>ROUND(AJ26+AT26,-1)</f>
        <v>4510</v>
      </c>
      <c r="AK28" s="44">
        <f>ROUND(AK26+AU26,-1)</f>
        <v>6680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2024-08-31T20:28:06Z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2024-07-19T17:21:14Z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fa5b6e6f-a321-4b9f-9e9b-045a20690a63</vt:lpwstr>
  </property>
  <property fmtid="{D5CDD505-2E9C-101B-9397-08002B2CF9AE}" pid="8" name="MSIP_Label_09b73270-2993-4076-be47-9c78f42a1e84_ContentBits">
    <vt:lpwstr>0</vt:lpwstr>
  </property>
</Properties>
</file>