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D:\TSUNAMIdata\Hazus\FY22_NOAA_task4\Report\Tables\Lincoln\"/>
    </mc:Choice>
  </mc:AlternateContent>
  <xr:revisionPtr revIDLastSave="0" documentId="13_ncr:1_{B50DEC1E-CC1A-491F-8FF3-E6EADBA77D83}" xr6:coauthVersionLast="47" xr6:coauthVersionMax="47" xr10:uidLastSave="{00000000-0000-0000-0000-000000000000}"/>
  <bookViews>
    <workbookView xWindow="4905" yWindow="75" windowWidth="33450" windowHeight="11625" tabRatio="837" firstSheet="3" activeTab="8" xr2:uid="{00000000-000D-0000-FFFF-FFFF00000000}"/>
  </bookViews>
  <sheets>
    <sheet name="Note" sheetId="1" r:id="rId1"/>
    <sheet name="Table3-1" sheetId="2" r:id="rId2"/>
    <sheet name="Table3-2" sheetId="3" r:id="rId3"/>
    <sheet name="Table3-3" sheetId="4" r:id="rId4"/>
    <sheet name="Table3-4" sheetId="5" r:id="rId5"/>
    <sheet name="Table3-5" sheetId="6" r:id="rId6"/>
    <sheet name="Table3-6" sheetId="7" r:id="rId7"/>
    <sheet name="Table3-7" sheetId="8" r:id="rId8"/>
    <sheet name="Table3-8" sheetId="9" r:id="rId9"/>
    <sheet name="Res_Occupancy" sheetId="10" r:id="rId10"/>
    <sheet name="Bldg_Damage" sheetId="11" r:id="rId11"/>
    <sheet name="Bldg_types_A" sheetId="12" r:id="rId12"/>
    <sheet name="Bldg_types_B" sheetId="13" r:id="rId13"/>
    <sheet name="BuildingDamage" sheetId="14" r:id="rId14"/>
    <sheet name="Dmg by Pct" sheetId="21" r:id="rId15"/>
    <sheet name="BuildValues" sheetId="16" r:id="rId16"/>
    <sheet name="Content Loss" sheetId="17" r:id="rId17"/>
    <sheet name="Bld Dmg Occ" sheetId="18" r:id="rId18"/>
    <sheet name="Economy" sheetId="19" r:id="rId19"/>
    <sheet name="Adjustments" sheetId="20" r:id="rId20"/>
  </sheets>
  <definedNames>
    <definedName name="_Ref13051046" localSheetId="6">'Table3-6'!$B$1</definedName>
    <definedName name="_Ref35955967" localSheetId="2">'Table3-2'!$B$2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22" i="17" l="1"/>
  <c r="Z22" i="17"/>
  <c r="Y22" i="17"/>
  <c r="AA21" i="17"/>
  <c r="Z21" i="17"/>
  <c r="Y21" i="17"/>
  <c r="AA20" i="17"/>
  <c r="Z20" i="17"/>
  <c r="Y20" i="17"/>
  <c r="AA19" i="17"/>
  <c r="Z19" i="17"/>
  <c r="Y19" i="17"/>
  <c r="AA18" i="17"/>
  <c r="Z18" i="17"/>
  <c r="Y18" i="17"/>
  <c r="AA17" i="17"/>
  <c r="Z17" i="17"/>
  <c r="Y17" i="17"/>
  <c r="AA16" i="17"/>
  <c r="Z16" i="17"/>
  <c r="Y16" i="17"/>
  <c r="AA15" i="17"/>
  <c r="Z15" i="17"/>
  <c r="Y15" i="17"/>
  <c r="AA14" i="17"/>
  <c r="Z14" i="17"/>
  <c r="Y14" i="17"/>
  <c r="AA13" i="17"/>
  <c r="Z13" i="17"/>
  <c r="Y13" i="17"/>
  <c r="AA12" i="17"/>
  <c r="Z12" i="17"/>
  <c r="Y12" i="17"/>
  <c r="AA11" i="17"/>
  <c r="Z11" i="17"/>
  <c r="Y11" i="17"/>
  <c r="AA10" i="17"/>
  <c r="Z10" i="17"/>
  <c r="Y10" i="17"/>
  <c r="AA9" i="17"/>
  <c r="Z9" i="17"/>
  <c r="Y9" i="17"/>
  <c r="AA8" i="17"/>
  <c r="AA27" i="17" s="1"/>
  <c r="Z8" i="17"/>
  <c r="Y8" i="17"/>
  <c r="Y27" i="17" s="1"/>
  <c r="AA7" i="17"/>
  <c r="Z7" i="17"/>
  <c r="Y7" i="17"/>
  <c r="AY26" i="9"/>
  <c r="AY22" i="9"/>
  <c r="AX22" i="9"/>
  <c r="AW22" i="9"/>
  <c r="AY21" i="9"/>
  <c r="AX21" i="9"/>
  <c r="AW21" i="9"/>
  <c r="AY20" i="9"/>
  <c r="AX20" i="9"/>
  <c r="AW20" i="9"/>
  <c r="AY19" i="9"/>
  <c r="AX19" i="9"/>
  <c r="AW19" i="9"/>
  <c r="AY18" i="9"/>
  <c r="AX18" i="9"/>
  <c r="AW18" i="9"/>
  <c r="AY17" i="9"/>
  <c r="AX17" i="9"/>
  <c r="AW17" i="9"/>
  <c r="AY16" i="9"/>
  <c r="AX16" i="9"/>
  <c r="AW16" i="9"/>
  <c r="AY15" i="9"/>
  <c r="AX15" i="9"/>
  <c r="AW15" i="9"/>
  <c r="AY14" i="9"/>
  <c r="AX14" i="9"/>
  <c r="AW14" i="9"/>
  <c r="AY13" i="9"/>
  <c r="AX13" i="9"/>
  <c r="AW13" i="9"/>
  <c r="AY12" i="9"/>
  <c r="AX12" i="9"/>
  <c r="AW12" i="9"/>
  <c r="AY11" i="9"/>
  <c r="AX11" i="9"/>
  <c r="AW11" i="9"/>
  <c r="AY10" i="9"/>
  <c r="AX10" i="9"/>
  <c r="AW10" i="9"/>
  <c r="AY9" i="9"/>
  <c r="AX9" i="9"/>
  <c r="AW9" i="9"/>
  <c r="AY8" i="9"/>
  <c r="AX8" i="9"/>
  <c r="AW8" i="9"/>
  <c r="AY7" i="9"/>
  <c r="AX7" i="9"/>
  <c r="AX26" i="9" s="1"/>
  <c r="AW7" i="9"/>
  <c r="AW26" i="9" s="1"/>
  <c r="AK27" i="9"/>
  <c r="AJ27" i="9"/>
  <c r="AI27" i="9"/>
  <c r="AG27" i="9"/>
  <c r="AF27" i="9"/>
  <c r="AE27" i="9"/>
  <c r="Z27" i="17" l="1"/>
  <c r="I28" i="18"/>
  <c r="H28" i="18"/>
  <c r="G28" i="18"/>
  <c r="F28" i="18"/>
  <c r="E28" i="18"/>
  <c r="D28" i="18"/>
  <c r="C28" i="18" s="1"/>
  <c r="R26" i="21" l="1"/>
  <c r="Q26" i="21"/>
  <c r="P26" i="21"/>
  <c r="N26" i="21"/>
  <c r="M26" i="21"/>
  <c r="L26" i="21"/>
  <c r="J26" i="21"/>
  <c r="I26" i="21"/>
  <c r="H26" i="21"/>
  <c r="F26" i="21"/>
  <c r="E26" i="21"/>
  <c r="D26" i="21"/>
  <c r="C26" i="21"/>
  <c r="V22" i="21"/>
  <c r="U22" i="21"/>
  <c r="T22" i="21"/>
  <c r="V21" i="21"/>
  <c r="U21" i="21"/>
  <c r="T21" i="21"/>
  <c r="V20" i="21"/>
  <c r="U20" i="21"/>
  <c r="T20" i="21"/>
  <c r="V19" i="21"/>
  <c r="U19" i="21"/>
  <c r="T19" i="21"/>
  <c r="V18" i="21"/>
  <c r="U18" i="21"/>
  <c r="T18" i="21"/>
  <c r="V17" i="21"/>
  <c r="U17" i="21"/>
  <c r="T17" i="21"/>
  <c r="V16" i="21"/>
  <c r="U16" i="21"/>
  <c r="T16" i="21"/>
  <c r="V15" i="21"/>
  <c r="U15" i="21"/>
  <c r="T15" i="21"/>
  <c r="V14" i="21"/>
  <c r="U14" i="21"/>
  <c r="T14" i="21"/>
  <c r="V13" i="21"/>
  <c r="U13" i="21"/>
  <c r="T13" i="21"/>
  <c r="V12" i="21"/>
  <c r="U12" i="21"/>
  <c r="T12" i="21"/>
  <c r="V11" i="21"/>
  <c r="U11" i="21"/>
  <c r="T11" i="21"/>
  <c r="V10" i="21"/>
  <c r="U10" i="21"/>
  <c r="T10" i="21"/>
  <c r="V9" i="21"/>
  <c r="V26" i="21" s="1"/>
  <c r="U9" i="21"/>
  <c r="T9" i="21"/>
  <c r="V8" i="21"/>
  <c r="U8" i="21"/>
  <c r="T8" i="21"/>
  <c r="V7" i="21"/>
  <c r="U7" i="21"/>
  <c r="U26" i="21" s="1"/>
  <c r="T7" i="21"/>
  <c r="T26" i="21" s="1"/>
  <c r="AF28" i="12" l="1"/>
  <c r="Q28" i="12"/>
  <c r="P28" i="12"/>
  <c r="O28" i="12"/>
  <c r="AE28" i="12" s="1"/>
  <c r="N28" i="12"/>
  <c r="AD28" i="12" s="1"/>
  <c r="M28" i="12"/>
  <c r="AC28" i="12" s="1"/>
  <c r="L28" i="12"/>
  <c r="AB28" i="12" s="1"/>
  <c r="K28" i="12"/>
  <c r="AA28" i="12" s="1"/>
  <c r="I28" i="12"/>
  <c r="H28" i="12"/>
  <c r="X28" i="12" s="1"/>
  <c r="G28" i="12"/>
  <c r="W28" i="12" s="1"/>
  <c r="F28" i="12"/>
  <c r="V28" i="12" s="1"/>
  <c r="E28" i="12"/>
  <c r="U28" i="12" s="1"/>
  <c r="D28" i="12"/>
  <c r="T28" i="12" s="1"/>
  <c r="C28" i="12"/>
  <c r="S28" i="12" s="1"/>
  <c r="S27" i="11"/>
  <c r="J27" i="11" s="1"/>
  <c r="I27" i="11" s="1"/>
  <c r="R27" i="11"/>
  <c r="H27" i="11" s="1"/>
  <c r="Q27" i="11"/>
  <c r="P27" i="11"/>
  <c r="O27" i="11"/>
  <c r="L27" i="11"/>
  <c r="G27" i="11"/>
  <c r="F27" i="11"/>
  <c r="E27" i="11"/>
  <c r="D27" i="11"/>
  <c r="C27" i="11"/>
  <c r="AC27" i="9"/>
  <c r="Y27" i="9"/>
  <c r="U27" i="9"/>
  <c r="Q27" i="9"/>
  <c r="M27" i="9"/>
  <c r="I27" i="9"/>
  <c r="AU26" i="9"/>
  <c r="AT26" i="9"/>
  <c r="AS26" i="9"/>
  <c r="AR26" i="9"/>
  <c r="AP26" i="9"/>
  <c r="AO26" i="9"/>
  <c r="AN26" i="9"/>
  <c r="AM26" i="9"/>
  <c r="AK26" i="9"/>
  <c r="AK28" i="9" s="1"/>
  <c r="AJ26" i="9"/>
  <c r="AJ28" i="9" s="1"/>
  <c r="AI26" i="9"/>
  <c r="AI28" i="9" s="1"/>
  <c r="AG26" i="9"/>
  <c r="AG28" i="9" s="1"/>
  <c r="AF26" i="9"/>
  <c r="AF28" i="9" s="1"/>
  <c r="AE26" i="9"/>
  <c r="AE28" i="9" s="1"/>
  <c r="AC26" i="9"/>
  <c r="AB26" i="9"/>
  <c r="AA26" i="9"/>
  <c r="Y26" i="9"/>
  <c r="X26" i="9"/>
  <c r="W26" i="9"/>
  <c r="U26" i="9"/>
  <c r="T26" i="9"/>
  <c r="S26" i="9"/>
  <c r="Q26" i="9"/>
  <c r="P26" i="9"/>
  <c r="O26" i="9"/>
  <c r="M26" i="9"/>
  <c r="L26" i="9"/>
  <c r="K26" i="9"/>
  <c r="I26" i="9"/>
  <c r="H26" i="9"/>
  <c r="G26" i="9"/>
  <c r="E26" i="9"/>
  <c r="D26" i="9"/>
  <c r="C26" i="9"/>
  <c r="N27" i="8"/>
  <c r="M27" i="8"/>
  <c r="L27" i="8"/>
  <c r="K27" i="8"/>
  <c r="H27" i="8"/>
  <c r="G27" i="8"/>
  <c r="F27" i="8"/>
  <c r="I27" i="8" s="1"/>
  <c r="D27" i="8"/>
  <c r="C27" i="8"/>
  <c r="Y26" i="7"/>
  <c r="X26" i="7"/>
  <c r="Q26" i="7"/>
  <c r="P26" i="7"/>
  <c r="O26" i="7"/>
  <c r="W26" i="7" s="1"/>
  <c r="M26" i="7"/>
  <c r="U26" i="7" s="1"/>
  <c r="L26" i="7"/>
  <c r="T26" i="7" s="1"/>
  <c r="K26" i="7"/>
  <c r="S26" i="7" s="1"/>
  <c r="I26" i="7"/>
  <c r="H26" i="7"/>
  <c r="G26" i="7"/>
  <c r="E26" i="7"/>
  <c r="D26" i="7"/>
  <c r="C26" i="7"/>
  <c r="AF28" i="4"/>
  <c r="Q28" i="4"/>
  <c r="P28" i="4"/>
  <c r="O28" i="4"/>
  <c r="AE28" i="4" s="1"/>
  <c r="N28" i="4"/>
  <c r="AD28" i="4" s="1"/>
  <c r="M28" i="4"/>
  <c r="AC28" i="4" s="1"/>
  <c r="L28" i="4"/>
  <c r="AB28" i="4" s="1"/>
  <c r="K28" i="4"/>
  <c r="AA28" i="4" s="1"/>
  <c r="AG28" i="4" s="1"/>
  <c r="I28" i="4"/>
  <c r="H28" i="4"/>
  <c r="X28" i="4" s="1"/>
  <c r="G28" i="4"/>
  <c r="W28" i="4" s="1"/>
  <c r="F28" i="4"/>
  <c r="V28" i="4" s="1"/>
  <c r="E28" i="4"/>
  <c r="U28" i="4" s="1"/>
  <c r="D28" i="4"/>
  <c r="T28" i="4" s="1"/>
  <c r="C28" i="4"/>
  <c r="S28" i="4" s="1"/>
  <c r="Y28" i="4" s="1"/>
  <c r="S27" i="3"/>
  <c r="V27" i="3" s="1"/>
  <c r="R27" i="3"/>
  <c r="U27" i="3" s="1"/>
  <c r="Q27" i="3"/>
  <c r="T27" i="3" s="1"/>
  <c r="L27" i="3"/>
  <c r="O27" i="3" s="1"/>
  <c r="K27" i="3"/>
  <c r="N27" i="3" s="1"/>
  <c r="J27" i="3"/>
  <c r="M27" i="3" s="1"/>
  <c r="E27" i="3"/>
  <c r="H27" i="3" s="1"/>
  <c r="D27" i="3"/>
  <c r="G27" i="3" s="1"/>
  <c r="C27" i="3"/>
  <c r="F27" i="3" s="1"/>
  <c r="H29" i="2"/>
  <c r="G29" i="2"/>
  <c r="X27" i="2"/>
  <c r="Q27" i="2"/>
  <c r="P27" i="2"/>
  <c r="O27" i="2"/>
  <c r="M27" i="2"/>
  <c r="L27" i="2"/>
  <c r="K27" i="2"/>
  <c r="I27" i="2"/>
  <c r="I29" i="2" s="1"/>
  <c r="H27" i="2"/>
  <c r="G27" i="2"/>
  <c r="E27" i="2"/>
  <c r="T27" i="2" s="1"/>
  <c r="D27" i="2"/>
  <c r="W27" i="2" s="1"/>
  <c r="C27" i="2"/>
  <c r="V27" i="2" s="1"/>
  <c r="Y28" i="12" l="1"/>
  <c r="AG28" i="12"/>
  <c r="R27" i="2"/>
  <c r="S27" i="2"/>
  <c r="AC27" i="16" l="1"/>
  <c r="AB27" i="16"/>
  <c r="AA27" i="16"/>
  <c r="Z27" i="16"/>
  <c r="Y27" i="16"/>
  <c r="X27" i="16"/>
  <c r="W27" i="16"/>
  <c r="K27" i="16"/>
  <c r="J27" i="16"/>
  <c r="I27" i="16"/>
  <c r="H27" i="16"/>
  <c r="P27" i="16"/>
  <c r="O27" i="16"/>
  <c r="N27" i="16"/>
  <c r="M27" i="16"/>
  <c r="R27" i="16"/>
  <c r="U27" i="16"/>
  <c r="T27" i="16"/>
  <c r="S27" i="16"/>
  <c r="E27" i="17"/>
  <c r="G27" i="17"/>
  <c r="K27" i="17"/>
  <c r="J27" i="17"/>
  <c r="I27" i="17"/>
  <c r="O27" i="17"/>
  <c r="N27" i="17"/>
  <c r="M27" i="17"/>
  <c r="S27" i="17"/>
  <c r="R27" i="17"/>
  <c r="Q27" i="17"/>
  <c r="BE27" i="5"/>
  <c r="BD27" i="5"/>
  <c r="BC27" i="5"/>
  <c r="BA27" i="5"/>
  <c r="AZ27" i="5"/>
  <c r="AY27" i="5"/>
  <c r="AW27" i="5"/>
  <c r="AV27" i="5"/>
  <c r="AU27" i="5"/>
  <c r="AS27" i="5"/>
  <c r="AR27" i="5"/>
  <c r="AQ27" i="5"/>
  <c r="AM27" i="5"/>
  <c r="AC27" i="5"/>
  <c r="AO27" i="5" s="1"/>
  <c r="AB27" i="5"/>
  <c r="AN27" i="5" s="1"/>
  <c r="AA27" i="5"/>
  <c r="Y27" i="5"/>
  <c r="AG27" i="5" s="1"/>
  <c r="X27" i="5"/>
  <c r="AF27" i="5" s="1"/>
  <c r="W27" i="5"/>
  <c r="AE27" i="5" s="1"/>
  <c r="U27" i="5"/>
  <c r="T27" i="5"/>
  <c r="R27" i="5"/>
  <c r="Q27" i="5"/>
  <c r="P27" i="5"/>
  <c r="N27" i="5"/>
  <c r="AK27" i="5" s="1"/>
  <c r="M27" i="5"/>
  <c r="AJ27" i="5" s="1"/>
  <c r="L27" i="5"/>
  <c r="AI27" i="5" s="1"/>
  <c r="K27" i="5"/>
  <c r="J27" i="5"/>
  <c r="I27" i="5"/>
  <c r="H27" i="5"/>
  <c r="F27" i="5"/>
  <c r="E27" i="5"/>
  <c r="D27" i="5"/>
  <c r="C27" i="5"/>
  <c r="W27" i="17"/>
  <c r="V27" i="17"/>
  <c r="U27" i="17"/>
  <c r="Z27" i="20"/>
  <c r="Y27" i="20"/>
  <c r="X27" i="20"/>
  <c r="V27" i="20"/>
  <c r="U27" i="20"/>
  <c r="T27" i="20"/>
  <c r="R27" i="20"/>
  <c r="Q27" i="20"/>
  <c r="P27" i="20"/>
  <c r="N27" i="20"/>
  <c r="M27" i="20"/>
  <c r="L27" i="20"/>
  <c r="J27" i="20"/>
  <c r="I27" i="20"/>
  <c r="H27" i="20"/>
  <c r="F27" i="20"/>
  <c r="E27" i="20"/>
  <c r="D27" i="20"/>
  <c r="K27" i="19"/>
  <c r="G27" i="19"/>
  <c r="F27" i="19"/>
  <c r="J27" i="19" s="1"/>
  <c r="E27" i="19"/>
  <c r="I27" i="19" s="1"/>
  <c r="C27" i="19"/>
  <c r="K22" i="19"/>
  <c r="J22" i="19"/>
  <c r="I22" i="19"/>
  <c r="K21" i="19"/>
  <c r="J21" i="19"/>
  <c r="I21" i="19"/>
  <c r="K20" i="19"/>
  <c r="J20" i="19"/>
  <c r="I20" i="19"/>
  <c r="K19" i="19"/>
  <c r="J19" i="19"/>
  <c r="I19" i="19"/>
  <c r="K18" i="19"/>
  <c r="J18" i="19"/>
  <c r="I18" i="19"/>
  <c r="K17" i="19"/>
  <c r="J17" i="19"/>
  <c r="I17" i="19"/>
  <c r="K16" i="19"/>
  <c r="J16" i="19"/>
  <c r="I16" i="19"/>
  <c r="K15" i="19"/>
  <c r="J15" i="19"/>
  <c r="I15" i="19"/>
  <c r="K14" i="19"/>
  <c r="J14" i="19"/>
  <c r="I14" i="19"/>
  <c r="K13" i="19"/>
  <c r="J13" i="19"/>
  <c r="I13" i="19"/>
  <c r="K12" i="19"/>
  <c r="J12" i="19"/>
  <c r="I12" i="19"/>
  <c r="K11" i="19"/>
  <c r="J11" i="19"/>
  <c r="I11" i="19"/>
  <c r="K10" i="19"/>
  <c r="J10" i="19"/>
  <c r="I10" i="19"/>
  <c r="K9" i="19"/>
  <c r="J9" i="19"/>
  <c r="I9" i="19"/>
  <c r="K8" i="19"/>
  <c r="J8" i="19"/>
  <c r="I8" i="19"/>
  <c r="K7" i="19"/>
  <c r="J7" i="19"/>
  <c r="I7" i="19"/>
  <c r="I27" i="18"/>
  <c r="H27" i="18"/>
  <c r="G27" i="18"/>
  <c r="F27" i="18"/>
  <c r="E27" i="18"/>
  <c r="D27" i="18"/>
  <c r="C27" i="18"/>
  <c r="C27" i="17"/>
  <c r="S22" i="17"/>
  <c r="R22" i="17"/>
  <c r="Q22" i="17"/>
  <c r="S21" i="17"/>
  <c r="R21" i="17"/>
  <c r="Q21" i="17"/>
  <c r="S20" i="17"/>
  <c r="R20" i="17"/>
  <c r="Q20" i="17"/>
  <c r="S19" i="17"/>
  <c r="R19" i="17"/>
  <c r="Q19" i="17"/>
  <c r="S18" i="17"/>
  <c r="R18" i="17"/>
  <c r="Q18" i="17"/>
  <c r="S17" i="17"/>
  <c r="R17" i="17"/>
  <c r="Q17" i="17"/>
  <c r="S16" i="17"/>
  <c r="R16" i="17"/>
  <c r="Q16" i="17"/>
  <c r="S15" i="17"/>
  <c r="R15" i="17"/>
  <c r="Q15" i="17"/>
  <c r="S14" i="17"/>
  <c r="R14" i="17"/>
  <c r="Q14" i="17"/>
  <c r="S13" i="17"/>
  <c r="R13" i="17"/>
  <c r="Q13" i="17"/>
  <c r="S12" i="17"/>
  <c r="R12" i="17"/>
  <c r="Q12" i="17"/>
  <c r="S11" i="17"/>
  <c r="R11" i="17"/>
  <c r="Q11" i="17"/>
  <c r="S10" i="17"/>
  <c r="R10" i="17"/>
  <c r="Q10" i="17"/>
  <c r="S9" i="17"/>
  <c r="R9" i="17"/>
  <c r="Q9" i="17"/>
  <c r="S8" i="17"/>
  <c r="R8" i="17"/>
  <c r="Q8" i="17"/>
  <c r="S7" i="17"/>
  <c r="R7" i="17"/>
  <c r="Q7" i="17"/>
  <c r="F27" i="16"/>
  <c r="E27" i="16"/>
  <c r="D27" i="16"/>
  <c r="C27" i="16"/>
  <c r="H26" i="14"/>
  <c r="G26" i="14"/>
  <c r="F26" i="14"/>
  <c r="E26" i="14"/>
  <c r="D26" i="14"/>
  <c r="C26" i="14"/>
  <c r="F26" i="13"/>
  <c r="E26" i="13"/>
  <c r="D26" i="13"/>
  <c r="C26" i="13"/>
  <c r="G25" i="13"/>
  <c r="G24" i="13"/>
  <c r="G23" i="13"/>
  <c r="G22" i="13"/>
  <c r="G21" i="13"/>
  <c r="G20" i="13"/>
  <c r="G19" i="13"/>
  <c r="G18" i="13"/>
  <c r="G17" i="13"/>
  <c r="G16" i="13"/>
  <c r="G15" i="13"/>
  <c r="G14" i="13"/>
  <c r="G13" i="13"/>
  <c r="G12" i="13"/>
  <c r="G11" i="13"/>
  <c r="G10" i="13"/>
  <c r="G9" i="13"/>
  <c r="G8" i="13"/>
  <c r="G7" i="13"/>
  <c r="G6" i="13"/>
  <c r="AD23" i="12"/>
  <c r="AA23" i="12"/>
  <c r="T23" i="12"/>
  <c r="Q23" i="12"/>
  <c r="AF23" i="12" s="1"/>
  <c r="I23" i="12"/>
  <c r="X23" i="12" s="1"/>
  <c r="W22" i="12"/>
  <c r="V22" i="12"/>
  <c r="U22" i="12"/>
  <c r="Q22" i="12"/>
  <c r="AF22" i="12" s="1"/>
  <c r="I22" i="12"/>
  <c r="X22" i="12" s="1"/>
  <c r="AF21" i="12"/>
  <c r="AD21" i="12"/>
  <c r="AC21" i="12"/>
  <c r="AB21" i="12"/>
  <c r="S21" i="12"/>
  <c r="Q21" i="12"/>
  <c r="AE21" i="12" s="1"/>
  <c r="I21" i="12"/>
  <c r="X21" i="12" s="1"/>
  <c r="AF20" i="12"/>
  <c r="AE20" i="12"/>
  <c r="AD20" i="12"/>
  <c r="AC20" i="12"/>
  <c r="AG20" i="12" s="1"/>
  <c r="AB20" i="12"/>
  <c r="AA20" i="12"/>
  <c r="W20" i="12"/>
  <c r="V20" i="12"/>
  <c r="T20" i="12"/>
  <c r="S20" i="12"/>
  <c r="Q20" i="12"/>
  <c r="I20" i="12"/>
  <c r="X20" i="12" s="1"/>
  <c r="AD19" i="12"/>
  <c r="AA19" i="12"/>
  <c r="T19" i="12"/>
  <c r="Q19" i="12"/>
  <c r="AF19" i="12" s="1"/>
  <c r="I19" i="12"/>
  <c r="X19" i="12" s="1"/>
  <c r="W18" i="12"/>
  <c r="V18" i="12"/>
  <c r="U18" i="12"/>
  <c r="Q18" i="12"/>
  <c r="AF18" i="12" s="1"/>
  <c r="I18" i="12"/>
  <c r="X18" i="12" s="1"/>
  <c r="AF17" i="12"/>
  <c r="AD17" i="12"/>
  <c r="AC17" i="12"/>
  <c r="AB17" i="12"/>
  <c r="S17" i="12"/>
  <c r="Q17" i="12"/>
  <c r="AE17" i="12" s="1"/>
  <c r="I17" i="12"/>
  <c r="X17" i="12" s="1"/>
  <c r="AF16" i="12"/>
  <c r="AE16" i="12"/>
  <c r="AD16" i="12"/>
  <c r="AC16" i="12"/>
  <c r="AG16" i="12" s="1"/>
  <c r="AB16" i="12"/>
  <c r="AA16" i="12"/>
  <c r="W16" i="12"/>
  <c r="V16" i="12"/>
  <c r="T16" i="12"/>
  <c r="S16" i="12"/>
  <c r="Q16" i="12"/>
  <c r="I16" i="12"/>
  <c r="X16" i="12" s="1"/>
  <c r="AD15" i="12"/>
  <c r="AA15" i="12"/>
  <c r="T15" i="12"/>
  <c r="Q15" i="12"/>
  <c r="AF15" i="12" s="1"/>
  <c r="I15" i="12"/>
  <c r="X15" i="12" s="1"/>
  <c r="W14" i="12"/>
  <c r="V14" i="12"/>
  <c r="U14" i="12"/>
  <c r="Q14" i="12"/>
  <c r="AF14" i="12" s="1"/>
  <c r="I14" i="12"/>
  <c r="X14" i="12" s="1"/>
  <c r="AF13" i="12"/>
  <c r="AD13" i="12"/>
  <c r="AC13" i="12"/>
  <c r="AB13" i="12"/>
  <c r="S13" i="12"/>
  <c r="Q13" i="12"/>
  <c r="AE13" i="12" s="1"/>
  <c r="I13" i="12"/>
  <c r="X13" i="12" s="1"/>
  <c r="AF12" i="12"/>
  <c r="AE12" i="12"/>
  <c r="AD12" i="12"/>
  <c r="AC12" i="12"/>
  <c r="AG12" i="12" s="1"/>
  <c r="AB12" i="12"/>
  <c r="AA12" i="12"/>
  <c r="W12" i="12"/>
  <c r="V12" i="12"/>
  <c r="T12" i="12"/>
  <c r="S12" i="12"/>
  <c r="Q12" i="12"/>
  <c r="I12" i="12"/>
  <c r="X12" i="12" s="1"/>
  <c r="AD11" i="12"/>
  <c r="AA11" i="12"/>
  <c r="T11" i="12"/>
  <c r="Q11" i="12"/>
  <c r="AF11" i="12" s="1"/>
  <c r="I11" i="12"/>
  <c r="X11" i="12" s="1"/>
  <c r="W10" i="12"/>
  <c r="V10" i="12"/>
  <c r="U10" i="12"/>
  <c r="Q10" i="12"/>
  <c r="AF10" i="12" s="1"/>
  <c r="I10" i="12"/>
  <c r="X10" i="12" s="1"/>
  <c r="AF9" i="12"/>
  <c r="AD9" i="12"/>
  <c r="AC9" i="12"/>
  <c r="AB9" i="12"/>
  <c r="S9" i="12"/>
  <c r="Q9" i="12"/>
  <c r="AE9" i="12" s="1"/>
  <c r="I9" i="12"/>
  <c r="X9" i="12" s="1"/>
  <c r="AF8" i="12"/>
  <c r="AE8" i="12"/>
  <c r="AD8" i="12"/>
  <c r="AC8" i="12"/>
  <c r="AB8" i="12"/>
  <c r="AA8" i="12"/>
  <c r="W8" i="12"/>
  <c r="V8" i="12"/>
  <c r="T8" i="12"/>
  <c r="S8" i="12"/>
  <c r="Q8" i="12"/>
  <c r="I8" i="12"/>
  <c r="X8" i="12" s="1"/>
  <c r="J22" i="11"/>
  <c r="I22" i="11" s="1"/>
  <c r="H22" i="11"/>
  <c r="G22" i="11"/>
  <c r="F22" i="11"/>
  <c r="E22" i="11"/>
  <c r="D22" i="11"/>
  <c r="J21" i="11"/>
  <c r="I21" i="11"/>
  <c r="H21" i="11"/>
  <c r="G21" i="11"/>
  <c r="F21" i="11"/>
  <c r="E21" i="11"/>
  <c r="D21" i="11"/>
  <c r="J20" i="11"/>
  <c r="I20" i="11"/>
  <c r="H20" i="11"/>
  <c r="G20" i="11"/>
  <c r="F20" i="11"/>
  <c r="E20" i="11"/>
  <c r="D20" i="11"/>
  <c r="J19" i="11"/>
  <c r="I19" i="11" s="1"/>
  <c r="H19" i="11"/>
  <c r="G19" i="11"/>
  <c r="F19" i="11"/>
  <c r="E19" i="11"/>
  <c r="D19" i="11"/>
  <c r="J18" i="11"/>
  <c r="H18" i="11"/>
  <c r="I18" i="11" s="1"/>
  <c r="G18" i="11"/>
  <c r="F18" i="11"/>
  <c r="E18" i="11"/>
  <c r="D18" i="11"/>
  <c r="J17" i="11"/>
  <c r="I17" i="11"/>
  <c r="H17" i="11"/>
  <c r="G17" i="11"/>
  <c r="F17" i="11"/>
  <c r="E17" i="11"/>
  <c r="D17" i="11"/>
  <c r="J16" i="11"/>
  <c r="H16" i="11"/>
  <c r="I16" i="11" s="1"/>
  <c r="G16" i="11"/>
  <c r="F16" i="11"/>
  <c r="E16" i="11"/>
  <c r="D16" i="11"/>
  <c r="J15" i="11"/>
  <c r="I15" i="11" s="1"/>
  <c r="H15" i="11"/>
  <c r="G15" i="11"/>
  <c r="F15" i="11"/>
  <c r="E15" i="11"/>
  <c r="D15" i="11"/>
  <c r="J14" i="11"/>
  <c r="I14" i="11"/>
  <c r="H14" i="11"/>
  <c r="G14" i="11"/>
  <c r="F14" i="11"/>
  <c r="E14" i="11"/>
  <c r="D14" i="11"/>
  <c r="J13" i="11"/>
  <c r="I13" i="11"/>
  <c r="H13" i="11"/>
  <c r="G13" i="11"/>
  <c r="F13" i="11"/>
  <c r="E13" i="11"/>
  <c r="D13" i="11"/>
  <c r="J12" i="11"/>
  <c r="H12" i="11"/>
  <c r="I12" i="11" s="1"/>
  <c r="G12" i="11"/>
  <c r="F12" i="11"/>
  <c r="E12" i="11"/>
  <c r="D12" i="11"/>
  <c r="J11" i="11"/>
  <c r="I11" i="11" s="1"/>
  <c r="H11" i="11"/>
  <c r="G11" i="11"/>
  <c r="F11" i="11"/>
  <c r="E11" i="11"/>
  <c r="D11" i="11"/>
  <c r="J10" i="11"/>
  <c r="I10" i="11" s="1"/>
  <c r="H10" i="11"/>
  <c r="G10" i="11"/>
  <c r="F10" i="11"/>
  <c r="E10" i="11"/>
  <c r="D10" i="11"/>
  <c r="J9" i="11"/>
  <c r="I9" i="11" s="1"/>
  <c r="H9" i="11"/>
  <c r="G9" i="11"/>
  <c r="F9" i="11"/>
  <c r="E9" i="11"/>
  <c r="D9" i="11"/>
  <c r="J8" i="11"/>
  <c r="I8" i="11" s="1"/>
  <c r="H8" i="11"/>
  <c r="G8" i="11"/>
  <c r="F8" i="11"/>
  <c r="E8" i="11"/>
  <c r="D8" i="11"/>
  <c r="J7" i="11"/>
  <c r="I7" i="11" s="1"/>
  <c r="H7" i="11"/>
  <c r="G7" i="11"/>
  <c r="F7" i="11"/>
  <c r="E7" i="11"/>
  <c r="D7" i="11"/>
  <c r="F26" i="10"/>
  <c r="E26" i="10"/>
  <c r="D26" i="10"/>
  <c r="C26" i="10"/>
  <c r="G25" i="10"/>
  <c r="G24" i="10"/>
  <c r="G23" i="10"/>
  <c r="G22" i="10"/>
  <c r="G21" i="10"/>
  <c r="G20" i="10"/>
  <c r="G19" i="10"/>
  <c r="G18" i="10"/>
  <c r="G17" i="10"/>
  <c r="G16" i="10"/>
  <c r="G15" i="10"/>
  <c r="G14" i="10"/>
  <c r="G13" i="10"/>
  <c r="G12" i="10"/>
  <c r="G11" i="10"/>
  <c r="G10" i="10"/>
  <c r="G9" i="10"/>
  <c r="G8" i="10"/>
  <c r="G7" i="10"/>
  <c r="G6" i="10"/>
  <c r="AJ22" i="9"/>
  <c r="AG22" i="9"/>
  <c r="AK22" i="9" s="1"/>
  <c r="AF22" i="9"/>
  <c r="AE22" i="9"/>
  <c r="AI22" i="9" s="1"/>
  <c r="AC22" i="9"/>
  <c r="Y22" i="9"/>
  <c r="U22" i="9"/>
  <c r="Q22" i="9"/>
  <c r="M22" i="9"/>
  <c r="I22" i="9"/>
  <c r="AK21" i="9"/>
  <c r="AJ21" i="9"/>
  <c r="AG21" i="9"/>
  <c r="AF21" i="9"/>
  <c r="AE21" i="9"/>
  <c r="AI21" i="9" s="1"/>
  <c r="AC21" i="9"/>
  <c r="Y21" i="9"/>
  <c r="U21" i="9"/>
  <c r="Q21" i="9"/>
  <c r="M21" i="9"/>
  <c r="I21" i="9"/>
  <c r="AJ20" i="9"/>
  <c r="AG20" i="9"/>
  <c r="AK20" i="9" s="1"/>
  <c r="AF20" i="9"/>
  <c r="AE20" i="9"/>
  <c r="AI20" i="9" s="1"/>
  <c r="AC20" i="9"/>
  <c r="Y20" i="9"/>
  <c r="U20" i="9"/>
  <c r="Q20" i="9"/>
  <c r="M20" i="9"/>
  <c r="I20" i="9"/>
  <c r="AK19" i="9"/>
  <c r="AJ19" i="9"/>
  <c r="AG19" i="9"/>
  <c r="AF19" i="9"/>
  <c r="AE19" i="9"/>
  <c r="AI19" i="9" s="1"/>
  <c r="AC19" i="9"/>
  <c r="Y19" i="9"/>
  <c r="U19" i="9"/>
  <c r="Q19" i="9"/>
  <c r="M19" i="9"/>
  <c r="I19" i="9"/>
  <c r="AK18" i="9"/>
  <c r="AG18" i="9"/>
  <c r="AF18" i="9"/>
  <c r="AJ18" i="9" s="1"/>
  <c r="AE18" i="9"/>
  <c r="AI18" i="9" s="1"/>
  <c r="AC18" i="9"/>
  <c r="Y18" i="9"/>
  <c r="U18" i="9"/>
  <c r="Q18" i="9"/>
  <c r="M18" i="9"/>
  <c r="I18" i="9"/>
  <c r="AK17" i="9"/>
  <c r="AJ17" i="9"/>
  <c r="AI17" i="9"/>
  <c r="AG17" i="9"/>
  <c r="AF17" i="9"/>
  <c r="AE17" i="9"/>
  <c r="AC17" i="9"/>
  <c r="Y17" i="9"/>
  <c r="U17" i="9"/>
  <c r="Q17" i="9"/>
  <c r="M17" i="9"/>
  <c r="I17" i="9"/>
  <c r="AJ16" i="9"/>
  <c r="AG16" i="9"/>
  <c r="AK16" i="9" s="1"/>
  <c r="AF16" i="9"/>
  <c r="AE16" i="9"/>
  <c r="AI16" i="9" s="1"/>
  <c r="AC16" i="9"/>
  <c r="Y16" i="9"/>
  <c r="U16" i="9"/>
  <c r="Q16" i="9"/>
  <c r="M16" i="9"/>
  <c r="I16" i="9"/>
  <c r="AI15" i="9"/>
  <c r="AG15" i="9"/>
  <c r="AK15" i="9" s="1"/>
  <c r="AF15" i="9"/>
  <c r="AJ15" i="9" s="1"/>
  <c r="AE15" i="9"/>
  <c r="AC15" i="9"/>
  <c r="Y15" i="9"/>
  <c r="U15" i="9"/>
  <c r="Q15" i="9"/>
  <c r="M15" i="9"/>
  <c r="I15" i="9"/>
  <c r="AG14" i="9"/>
  <c r="AK14" i="9" s="1"/>
  <c r="AF14" i="9"/>
  <c r="AJ14" i="9" s="1"/>
  <c r="AE14" i="9"/>
  <c r="AI14" i="9" s="1"/>
  <c r="AC14" i="9"/>
  <c r="Y14" i="9"/>
  <c r="U14" i="9"/>
  <c r="Q14" i="9"/>
  <c r="M14" i="9"/>
  <c r="I14" i="9"/>
  <c r="AJ13" i="9"/>
  <c r="AG13" i="9"/>
  <c r="AK13" i="9" s="1"/>
  <c r="AF13" i="9"/>
  <c r="AE13" i="9"/>
  <c r="AI13" i="9" s="1"/>
  <c r="AC13" i="9"/>
  <c r="Y13" i="9"/>
  <c r="U13" i="9"/>
  <c r="Q13" i="9"/>
  <c r="M13" i="9"/>
  <c r="I13" i="9"/>
  <c r="AI12" i="9"/>
  <c r="AG12" i="9"/>
  <c r="AK12" i="9" s="1"/>
  <c r="AF12" i="9"/>
  <c r="AJ12" i="9" s="1"/>
  <c r="AE12" i="9"/>
  <c r="AC12" i="9"/>
  <c r="Y12" i="9"/>
  <c r="U12" i="9"/>
  <c r="Q12" i="9"/>
  <c r="M12" i="9"/>
  <c r="I12" i="9"/>
  <c r="AJ11" i="9"/>
  <c r="AI11" i="9"/>
  <c r="AG11" i="9"/>
  <c r="AK11" i="9" s="1"/>
  <c r="AF11" i="9"/>
  <c r="AE11" i="9"/>
  <c r="AC11" i="9"/>
  <c r="Y11" i="9"/>
  <c r="U11" i="9"/>
  <c r="Q11" i="9"/>
  <c r="M11" i="9"/>
  <c r="I11" i="9"/>
  <c r="AK10" i="9"/>
  <c r="AJ10" i="9"/>
  <c r="AG10" i="9"/>
  <c r="AF10" i="9"/>
  <c r="AE10" i="9"/>
  <c r="AI10" i="9" s="1"/>
  <c r="AC10" i="9"/>
  <c r="Y10" i="9"/>
  <c r="U10" i="9"/>
  <c r="Q10" i="9"/>
  <c r="M10" i="9"/>
  <c r="I10" i="9"/>
  <c r="AI9" i="9"/>
  <c r="AG9" i="9"/>
  <c r="AK9" i="9" s="1"/>
  <c r="AF9" i="9"/>
  <c r="AJ9" i="9" s="1"/>
  <c r="AE9" i="9"/>
  <c r="AC9" i="9"/>
  <c r="Y9" i="9"/>
  <c r="U9" i="9"/>
  <c r="Q9" i="9"/>
  <c r="M9" i="9"/>
  <c r="I9" i="9"/>
  <c r="AK8" i="9"/>
  <c r="AJ8" i="9"/>
  <c r="AG8" i="9"/>
  <c r="AF8" i="9"/>
  <c r="AE8" i="9"/>
  <c r="AI8" i="9" s="1"/>
  <c r="AC8" i="9"/>
  <c r="Y8" i="9"/>
  <c r="U8" i="9"/>
  <c r="Q8" i="9"/>
  <c r="M8" i="9"/>
  <c r="I8" i="9"/>
  <c r="AJ7" i="9"/>
  <c r="AI7" i="9"/>
  <c r="AG7" i="9"/>
  <c r="AK7" i="9" s="1"/>
  <c r="AF7" i="9"/>
  <c r="AE7" i="9"/>
  <c r="AC7" i="9"/>
  <c r="Y7" i="9"/>
  <c r="U7" i="9"/>
  <c r="Q7" i="9"/>
  <c r="M7" i="9"/>
  <c r="I7" i="9"/>
  <c r="N22" i="8"/>
  <c r="I22" i="8"/>
  <c r="N21" i="8"/>
  <c r="I21" i="8"/>
  <c r="N20" i="8"/>
  <c r="I20" i="8"/>
  <c r="N19" i="8"/>
  <c r="I19" i="8"/>
  <c r="N18" i="8"/>
  <c r="I18" i="8"/>
  <c r="N17" i="8"/>
  <c r="I17" i="8"/>
  <c r="N16" i="8"/>
  <c r="I16" i="8"/>
  <c r="N15" i="8"/>
  <c r="I15" i="8"/>
  <c r="N14" i="8"/>
  <c r="I14" i="8"/>
  <c r="N13" i="8"/>
  <c r="I13" i="8"/>
  <c r="N12" i="8"/>
  <c r="I12" i="8"/>
  <c r="N11" i="8"/>
  <c r="I11" i="8"/>
  <c r="N10" i="8"/>
  <c r="I10" i="8"/>
  <c r="N9" i="8"/>
  <c r="I9" i="8"/>
  <c r="N8" i="8"/>
  <c r="I8" i="8"/>
  <c r="N7" i="8"/>
  <c r="I7" i="8"/>
  <c r="Y22" i="7"/>
  <c r="X22" i="7"/>
  <c r="W22" i="7"/>
  <c r="U22" i="7"/>
  <c r="T22" i="7"/>
  <c r="S22" i="7"/>
  <c r="Y21" i="7"/>
  <c r="X21" i="7"/>
  <c r="W21" i="7"/>
  <c r="U21" i="7"/>
  <c r="T21" i="7"/>
  <c r="S21" i="7"/>
  <c r="Y20" i="7"/>
  <c r="X20" i="7"/>
  <c r="W20" i="7"/>
  <c r="U20" i="7"/>
  <c r="T20" i="7"/>
  <c r="S20" i="7"/>
  <c r="Y19" i="7"/>
  <c r="X19" i="7"/>
  <c r="W19" i="7"/>
  <c r="U19" i="7"/>
  <c r="T19" i="7"/>
  <c r="S19" i="7"/>
  <c r="Y18" i="7"/>
  <c r="X18" i="7"/>
  <c r="W18" i="7"/>
  <c r="U18" i="7"/>
  <c r="T18" i="7"/>
  <c r="S18" i="7"/>
  <c r="Y17" i="7"/>
  <c r="X17" i="7"/>
  <c r="W17" i="7"/>
  <c r="U17" i="7"/>
  <c r="T17" i="7"/>
  <c r="S17" i="7"/>
  <c r="Y16" i="7"/>
  <c r="X16" i="7"/>
  <c r="W16" i="7"/>
  <c r="U16" i="7"/>
  <c r="T16" i="7"/>
  <c r="S16" i="7"/>
  <c r="Y15" i="7"/>
  <c r="X15" i="7"/>
  <c r="W15" i="7"/>
  <c r="U15" i="7"/>
  <c r="T15" i="7"/>
  <c r="S15" i="7"/>
  <c r="Y14" i="7"/>
  <c r="X14" i="7"/>
  <c r="W14" i="7"/>
  <c r="U14" i="7"/>
  <c r="T14" i="7"/>
  <c r="S14" i="7"/>
  <c r="Y13" i="7"/>
  <c r="X13" i="7"/>
  <c r="W13" i="7"/>
  <c r="U13" i="7"/>
  <c r="T13" i="7"/>
  <c r="S13" i="7"/>
  <c r="Y12" i="7"/>
  <c r="X12" i="7"/>
  <c r="W12" i="7"/>
  <c r="U12" i="7"/>
  <c r="T12" i="7"/>
  <c r="S12" i="7"/>
  <c r="Y11" i="7"/>
  <c r="X11" i="7"/>
  <c r="W11" i="7"/>
  <c r="U11" i="7"/>
  <c r="T11" i="7"/>
  <c r="S11" i="7"/>
  <c r="Y10" i="7"/>
  <c r="X10" i="7"/>
  <c r="W10" i="7"/>
  <c r="U10" i="7"/>
  <c r="T10" i="7"/>
  <c r="S10" i="7"/>
  <c r="Y9" i="7"/>
  <c r="X9" i="7"/>
  <c r="W9" i="7"/>
  <c r="U9" i="7"/>
  <c r="T9" i="7"/>
  <c r="S9" i="7"/>
  <c r="Y8" i="7"/>
  <c r="X8" i="7"/>
  <c r="W8" i="7"/>
  <c r="U8" i="7"/>
  <c r="T8" i="7"/>
  <c r="S8" i="7"/>
  <c r="Y7" i="7"/>
  <c r="X7" i="7"/>
  <c r="W7" i="7"/>
  <c r="U7" i="7"/>
  <c r="T7" i="7"/>
  <c r="S7" i="7"/>
  <c r="M27" i="6"/>
  <c r="L27" i="6"/>
  <c r="K27" i="6"/>
  <c r="J27" i="6"/>
  <c r="H27" i="6"/>
  <c r="G27" i="6"/>
  <c r="F27" i="6"/>
  <c r="E27" i="6"/>
  <c r="C27" i="6"/>
  <c r="R22" i="6"/>
  <c r="Q22" i="6"/>
  <c r="P22" i="6"/>
  <c r="O22" i="6"/>
  <c r="R21" i="6"/>
  <c r="Q21" i="6"/>
  <c r="P21" i="6"/>
  <c r="O21" i="6"/>
  <c r="R20" i="6"/>
  <c r="Q20" i="6"/>
  <c r="P20" i="6"/>
  <c r="O20" i="6"/>
  <c r="R19" i="6"/>
  <c r="Q19" i="6"/>
  <c r="P19" i="6"/>
  <c r="O19" i="6"/>
  <c r="R18" i="6"/>
  <c r="Q18" i="6"/>
  <c r="P18" i="6"/>
  <c r="O18" i="6"/>
  <c r="R17" i="6"/>
  <c r="Q17" i="6"/>
  <c r="P17" i="6"/>
  <c r="O17" i="6"/>
  <c r="R16" i="6"/>
  <c r="Q16" i="6"/>
  <c r="P16" i="6"/>
  <c r="O16" i="6"/>
  <c r="R15" i="6"/>
  <c r="Q15" i="6"/>
  <c r="P15" i="6"/>
  <c r="O15" i="6"/>
  <c r="R14" i="6"/>
  <c r="Q14" i="6"/>
  <c r="P14" i="6"/>
  <c r="O14" i="6"/>
  <c r="R13" i="6"/>
  <c r="Q13" i="6"/>
  <c r="P13" i="6"/>
  <c r="O13" i="6"/>
  <c r="R12" i="6"/>
  <c r="Q12" i="6"/>
  <c r="Q27" i="6" s="1"/>
  <c r="P12" i="6"/>
  <c r="O12" i="6"/>
  <c r="R11" i="6"/>
  <c r="Q11" i="6"/>
  <c r="P11" i="6"/>
  <c r="O11" i="6"/>
  <c r="R10" i="6"/>
  <c r="Q10" i="6"/>
  <c r="P10" i="6"/>
  <c r="O10" i="6"/>
  <c r="O27" i="6" s="1"/>
  <c r="R9" i="6"/>
  <c r="R27" i="6" s="1"/>
  <c r="Q9" i="6"/>
  <c r="P9" i="6"/>
  <c r="O9" i="6"/>
  <c r="R8" i="6"/>
  <c r="Q8" i="6"/>
  <c r="P8" i="6"/>
  <c r="O8" i="6"/>
  <c r="R7" i="6"/>
  <c r="Q7" i="6"/>
  <c r="P7" i="6"/>
  <c r="P27" i="6" s="1"/>
  <c r="O7" i="6"/>
  <c r="U26" i="5"/>
  <c r="U25" i="5"/>
  <c r="U24" i="5"/>
  <c r="U23" i="5"/>
  <c r="BE22" i="5"/>
  <c r="BD22" i="5"/>
  <c r="BC22" i="5"/>
  <c r="AS22" i="5"/>
  <c r="AR22" i="5"/>
  <c r="AQ22" i="5"/>
  <c r="AO22" i="5"/>
  <c r="AN22" i="5"/>
  <c r="AM22" i="5"/>
  <c r="AK22" i="5"/>
  <c r="AJ22" i="5"/>
  <c r="AI22" i="5"/>
  <c r="AG22" i="5"/>
  <c r="AF22" i="5"/>
  <c r="AE22" i="5"/>
  <c r="U22" i="5"/>
  <c r="BE21" i="5"/>
  <c r="BD21" i="5"/>
  <c r="BC21" i="5"/>
  <c r="AS21" i="5"/>
  <c r="AR21" i="5"/>
  <c r="AQ21" i="5"/>
  <c r="AO21" i="5"/>
  <c r="AN21" i="5"/>
  <c r="AM21" i="5"/>
  <c r="AK21" i="5"/>
  <c r="AJ21" i="5"/>
  <c r="AI21" i="5"/>
  <c r="AG21" i="5"/>
  <c r="AF21" i="5"/>
  <c r="AE21" i="5"/>
  <c r="U21" i="5"/>
  <c r="BE20" i="5"/>
  <c r="BD20" i="5"/>
  <c r="BC20" i="5"/>
  <c r="AS20" i="5"/>
  <c r="AR20" i="5"/>
  <c r="AQ20" i="5"/>
  <c r="AO20" i="5"/>
  <c r="AN20" i="5"/>
  <c r="AM20" i="5"/>
  <c r="AK20" i="5"/>
  <c r="AJ20" i="5"/>
  <c r="AI20" i="5"/>
  <c r="AG20" i="5"/>
  <c r="AF20" i="5"/>
  <c r="AE20" i="5"/>
  <c r="U20" i="5"/>
  <c r="BE19" i="5"/>
  <c r="BD19" i="5"/>
  <c r="BC19" i="5"/>
  <c r="AS19" i="5"/>
  <c r="AR19" i="5"/>
  <c r="AQ19" i="5"/>
  <c r="AO19" i="5"/>
  <c r="AN19" i="5"/>
  <c r="AM19" i="5"/>
  <c r="AK19" i="5"/>
  <c r="AJ19" i="5"/>
  <c r="AI19" i="5"/>
  <c r="AG19" i="5"/>
  <c r="AF19" i="5"/>
  <c r="AE19" i="5"/>
  <c r="U19" i="5"/>
  <c r="BE18" i="5"/>
  <c r="BD18" i="5"/>
  <c r="BC18" i="5"/>
  <c r="AS18" i="5"/>
  <c r="AR18" i="5"/>
  <c r="AQ18" i="5"/>
  <c r="AO18" i="5"/>
  <c r="AN18" i="5"/>
  <c r="AM18" i="5"/>
  <c r="AK18" i="5"/>
  <c r="AJ18" i="5"/>
  <c r="AI18" i="5"/>
  <c r="AG18" i="5"/>
  <c r="AF18" i="5"/>
  <c r="AE18" i="5"/>
  <c r="U18" i="5"/>
  <c r="BE17" i="5"/>
  <c r="BD17" i="5"/>
  <c r="BC17" i="5"/>
  <c r="AS17" i="5"/>
  <c r="AR17" i="5"/>
  <c r="AQ17" i="5"/>
  <c r="AO17" i="5"/>
  <c r="AN17" i="5"/>
  <c r="AM17" i="5"/>
  <c r="AK17" i="5"/>
  <c r="AJ17" i="5"/>
  <c r="AI17" i="5"/>
  <c r="AG17" i="5"/>
  <c r="AF17" i="5"/>
  <c r="AE17" i="5"/>
  <c r="U17" i="5"/>
  <c r="BE16" i="5"/>
  <c r="BD16" i="5"/>
  <c r="BC16" i="5"/>
  <c r="AS16" i="5"/>
  <c r="AR16" i="5"/>
  <c r="AQ16" i="5"/>
  <c r="AO16" i="5"/>
  <c r="AN16" i="5"/>
  <c r="AM16" i="5"/>
  <c r="AK16" i="5"/>
  <c r="AJ16" i="5"/>
  <c r="AI16" i="5"/>
  <c r="AG16" i="5"/>
  <c r="AF16" i="5"/>
  <c r="AE16" i="5"/>
  <c r="U16" i="5"/>
  <c r="BE15" i="5"/>
  <c r="BD15" i="5"/>
  <c r="BC15" i="5"/>
  <c r="AS15" i="5"/>
  <c r="AR15" i="5"/>
  <c r="AQ15" i="5"/>
  <c r="AO15" i="5"/>
  <c r="AN15" i="5"/>
  <c r="AM15" i="5"/>
  <c r="AK15" i="5"/>
  <c r="AJ15" i="5"/>
  <c r="AI15" i="5"/>
  <c r="AG15" i="5"/>
  <c r="AF15" i="5"/>
  <c r="AE15" i="5"/>
  <c r="U15" i="5"/>
  <c r="BE14" i="5"/>
  <c r="BD14" i="5"/>
  <c r="BC14" i="5"/>
  <c r="AS14" i="5"/>
  <c r="AR14" i="5"/>
  <c r="AQ14" i="5"/>
  <c r="AO14" i="5"/>
  <c r="AN14" i="5"/>
  <c r="AM14" i="5"/>
  <c r="AK14" i="5"/>
  <c r="AJ14" i="5"/>
  <c r="AI14" i="5"/>
  <c r="AG14" i="5"/>
  <c r="AF14" i="5"/>
  <c r="AE14" i="5"/>
  <c r="U14" i="5"/>
  <c r="BE13" i="5"/>
  <c r="BD13" i="5"/>
  <c r="BC13" i="5"/>
  <c r="AS13" i="5"/>
  <c r="AR13" i="5"/>
  <c r="AQ13" i="5"/>
  <c r="AO13" i="5"/>
  <c r="AN13" i="5"/>
  <c r="AM13" i="5"/>
  <c r="AK13" i="5"/>
  <c r="AJ13" i="5"/>
  <c r="AI13" i="5"/>
  <c r="AG13" i="5"/>
  <c r="AF13" i="5"/>
  <c r="AE13" i="5"/>
  <c r="U13" i="5"/>
  <c r="BE12" i="5"/>
  <c r="BD12" i="5"/>
  <c r="BC12" i="5"/>
  <c r="AS12" i="5"/>
  <c r="AR12" i="5"/>
  <c r="AQ12" i="5"/>
  <c r="AO12" i="5"/>
  <c r="AN12" i="5"/>
  <c r="AM12" i="5"/>
  <c r="AK12" i="5"/>
  <c r="AJ12" i="5"/>
  <c r="AI12" i="5"/>
  <c r="AG12" i="5"/>
  <c r="AF12" i="5"/>
  <c r="AE12" i="5"/>
  <c r="U12" i="5"/>
  <c r="BE11" i="5"/>
  <c r="BD11" i="5"/>
  <c r="BC11" i="5"/>
  <c r="AS11" i="5"/>
  <c r="AR11" i="5"/>
  <c r="AQ11" i="5"/>
  <c r="AO11" i="5"/>
  <c r="AN11" i="5"/>
  <c r="AM11" i="5"/>
  <c r="AK11" i="5"/>
  <c r="AJ11" i="5"/>
  <c r="AI11" i="5"/>
  <c r="AG11" i="5"/>
  <c r="AF11" i="5"/>
  <c r="AE11" i="5"/>
  <c r="U11" i="5"/>
  <c r="BE10" i="5"/>
  <c r="BD10" i="5"/>
  <c r="BC10" i="5"/>
  <c r="AS10" i="5"/>
  <c r="AR10" i="5"/>
  <c r="AQ10" i="5"/>
  <c r="AO10" i="5"/>
  <c r="AN10" i="5"/>
  <c r="AM10" i="5"/>
  <c r="AK10" i="5"/>
  <c r="AJ10" i="5"/>
  <c r="AI10" i="5"/>
  <c r="AG10" i="5"/>
  <c r="AF10" i="5"/>
  <c r="AE10" i="5"/>
  <c r="U10" i="5"/>
  <c r="BE9" i="5"/>
  <c r="BD9" i="5"/>
  <c r="BC9" i="5"/>
  <c r="AS9" i="5"/>
  <c r="AR9" i="5"/>
  <c r="AQ9" i="5"/>
  <c r="AO9" i="5"/>
  <c r="AN9" i="5"/>
  <c r="AM9" i="5"/>
  <c r="AK9" i="5"/>
  <c r="AJ9" i="5"/>
  <c r="AI9" i="5"/>
  <c r="AG9" i="5"/>
  <c r="AF9" i="5"/>
  <c r="AE9" i="5"/>
  <c r="U9" i="5"/>
  <c r="BE8" i="5"/>
  <c r="BD8" i="5"/>
  <c r="BC8" i="5"/>
  <c r="AS8" i="5"/>
  <c r="AR8" i="5"/>
  <c r="AQ8" i="5"/>
  <c r="AO8" i="5"/>
  <c r="AN8" i="5"/>
  <c r="AM8" i="5"/>
  <c r="AK8" i="5"/>
  <c r="AJ8" i="5"/>
  <c r="AI8" i="5"/>
  <c r="AG8" i="5"/>
  <c r="AF8" i="5"/>
  <c r="AE8" i="5"/>
  <c r="U8" i="5"/>
  <c r="BE7" i="5"/>
  <c r="BD7" i="5"/>
  <c r="BC7" i="5"/>
  <c r="AS7" i="5"/>
  <c r="AR7" i="5"/>
  <c r="AQ7" i="5"/>
  <c r="AO7" i="5"/>
  <c r="AN7" i="5"/>
  <c r="AM7" i="5"/>
  <c r="AK7" i="5"/>
  <c r="AJ7" i="5"/>
  <c r="AI7" i="5"/>
  <c r="AG7" i="5"/>
  <c r="AF7" i="5"/>
  <c r="AE7" i="5"/>
  <c r="U7" i="5"/>
  <c r="AF23" i="4"/>
  <c r="AE23" i="4"/>
  <c r="AC23" i="4"/>
  <c r="AB23" i="4"/>
  <c r="AA23" i="4"/>
  <c r="V23" i="4"/>
  <c r="T23" i="4"/>
  <c r="Q23" i="4"/>
  <c r="AD23" i="4" s="1"/>
  <c r="I23" i="4"/>
  <c r="X23" i="4" s="1"/>
  <c r="AF22" i="4"/>
  <c r="AE22" i="4"/>
  <c r="AD22" i="4"/>
  <c r="AC22" i="4"/>
  <c r="AA22" i="4"/>
  <c r="X22" i="4"/>
  <c r="W22" i="4"/>
  <c r="V22" i="4"/>
  <c r="U22" i="4"/>
  <c r="T22" i="4"/>
  <c r="S22" i="4"/>
  <c r="Y22" i="4" s="1"/>
  <c r="Q22" i="4"/>
  <c r="AB22" i="4" s="1"/>
  <c r="AG22" i="4" s="1"/>
  <c r="I22" i="4"/>
  <c r="AF21" i="4"/>
  <c r="AD21" i="4"/>
  <c r="AB21" i="4"/>
  <c r="AA21" i="4"/>
  <c r="X21" i="4"/>
  <c r="W21" i="4"/>
  <c r="V21" i="4"/>
  <c r="U21" i="4"/>
  <c r="S21" i="4"/>
  <c r="Q21" i="4"/>
  <c r="AE21" i="4" s="1"/>
  <c r="I21" i="4"/>
  <c r="T21" i="4" s="1"/>
  <c r="AE20" i="4"/>
  <c r="AD20" i="4"/>
  <c r="AC20" i="4"/>
  <c r="AB20" i="4"/>
  <c r="X20" i="4"/>
  <c r="Q20" i="4"/>
  <c r="AF20" i="4" s="1"/>
  <c r="I20" i="4"/>
  <c r="W20" i="4" s="1"/>
  <c r="AF19" i="4"/>
  <c r="AE19" i="4"/>
  <c r="AC19" i="4"/>
  <c r="AB19" i="4"/>
  <c r="AA19" i="4"/>
  <c r="T19" i="4"/>
  <c r="Q19" i="4"/>
  <c r="AD19" i="4" s="1"/>
  <c r="I19" i="4"/>
  <c r="X19" i="4" s="1"/>
  <c r="AF18" i="4"/>
  <c r="AE18" i="4"/>
  <c r="AD18" i="4"/>
  <c r="AC18" i="4"/>
  <c r="AA18" i="4"/>
  <c r="X18" i="4"/>
  <c r="W18" i="4"/>
  <c r="V18" i="4"/>
  <c r="U18" i="4"/>
  <c r="T18" i="4"/>
  <c r="S18" i="4"/>
  <c r="Y18" i="4" s="1"/>
  <c r="Q18" i="4"/>
  <c r="AB18" i="4" s="1"/>
  <c r="AG18" i="4" s="1"/>
  <c r="I18" i="4"/>
  <c r="AF17" i="4"/>
  <c r="AD17" i="4"/>
  <c r="AB17" i="4"/>
  <c r="AA17" i="4"/>
  <c r="X17" i="4"/>
  <c r="W17" i="4"/>
  <c r="V17" i="4"/>
  <c r="U17" i="4"/>
  <c r="S17" i="4"/>
  <c r="Q17" i="4"/>
  <c r="AE17" i="4" s="1"/>
  <c r="I17" i="4"/>
  <c r="T17" i="4" s="1"/>
  <c r="AE16" i="4"/>
  <c r="AD16" i="4"/>
  <c r="AC16" i="4"/>
  <c r="AB16" i="4"/>
  <c r="X16" i="4"/>
  <c r="Q16" i="4"/>
  <c r="AF16" i="4" s="1"/>
  <c r="I16" i="4"/>
  <c r="W16" i="4" s="1"/>
  <c r="AF15" i="4"/>
  <c r="AE15" i="4"/>
  <c r="AC15" i="4"/>
  <c r="AB15" i="4"/>
  <c r="AA15" i="4"/>
  <c r="AG15" i="4" s="1"/>
  <c r="T15" i="4"/>
  <c r="Q15" i="4"/>
  <c r="AD15" i="4" s="1"/>
  <c r="I15" i="4"/>
  <c r="X15" i="4" s="1"/>
  <c r="AF14" i="4"/>
  <c r="AE14" i="4"/>
  <c r="AD14" i="4"/>
  <c r="AC14" i="4"/>
  <c r="AA14" i="4"/>
  <c r="X14" i="4"/>
  <c r="W14" i="4"/>
  <c r="V14" i="4"/>
  <c r="U14" i="4"/>
  <c r="T14" i="4"/>
  <c r="S14" i="4"/>
  <c r="Y14" i="4" s="1"/>
  <c r="Q14" i="4"/>
  <c r="AB14" i="4" s="1"/>
  <c r="AG14" i="4" s="1"/>
  <c r="I14" i="4"/>
  <c r="AF13" i="4"/>
  <c r="AD13" i="4"/>
  <c r="AB13" i="4"/>
  <c r="AA13" i="4"/>
  <c r="X13" i="4"/>
  <c r="W13" i="4"/>
  <c r="V13" i="4"/>
  <c r="U13" i="4"/>
  <c r="S13" i="4"/>
  <c r="Q13" i="4"/>
  <c r="AE13" i="4" s="1"/>
  <c r="I13" i="4"/>
  <c r="T13" i="4" s="1"/>
  <c r="AE12" i="4"/>
  <c r="AD12" i="4"/>
  <c r="AC12" i="4"/>
  <c r="AB12" i="4"/>
  <c r="X12" i="4"/>
  <c r="Q12" i="4"/>
  <c r="AF12" i="4" s="1"/>
  <c r="I12" i="4"/>
  <c r="W12" i="4" s="1"/>
  <c r="AF11" i="4"/>
  <c r="AE11" i="4"/>
  <c r="AC11" i="4"/>
  <c r="AB11" i="4"/>
  <c r="AA11" i="4"/>
  <c r="AG11" i="4" s="1"/>
  <c r="T11" i="4"/>
  <c r="Q11" i="4"/>
  <c r="AD11" i="4" s="1"/>
  <c r="I11" i="4"/>
  <c r="X11" i="4" s="1"/>
  <c r="AF10" i="4"/>
  <c r="AE10" i="4"/>
  <c r="AD10" i="4"/>
  <c r="AC10" i="4"/>
  <c r="AA10" i="4"/>
  <c r="X10" i="4"/>
  <c r="W10" i="4"/>
  <c r="V10" i="4"/>
  <c r="U10" i="4"/>
  <c r="T10" i="4"/>
  <c r="S10" i="4"/>
  <c r="Y10" i="4" s="1"/>
  <c r="Q10" i="4"/>
  <c r="AB10" i="4" s="1"/>
  <c r="AG10" i="4" s="1"/>
  <c r="I10" i="4"/>
  <c r="AF9" i="4"/>
  <c r="AD9" i="4"/>
  <c r="AB9" i="4"/>
  <c r="AA9" i="4"/>
  <c r="X9" i="4"/>
  <c r="W9" i="4"/>
  <c r="V9" i="4"/>
  <c r="U9" i="4"/>
  <c r="S9" i="4"/>
  <c r="Y9" i="4" s="1"/>
  <c r="Q9" i="4"/>
  <c r="AE9" i="4" s="1"/>
  <c r="I9" i="4"/>
  <c r="T9" i="4" s="1"/>
  <c r="AE8" i="4"/>
  <c r="AD8" i="4"/>
  <c r="AC8" i="4"/>
  <c r="AB8" i="4"/>
  <c r="X8" i="4"/>
  <c r="Q8" i="4"/>
  <c r="AF8" i="4" s="1"/>
  <c r="I8" i="4"/>
  <c r="V22" i="3"/>
  <c r="U22" i="3"/>
  <c r="T22" i="3"/>
  <c r="O22" i="3"/>
  <c r="N22" i="3"/>
  <c r="M22" i="3"/>
  <c r="H22" i="3"/>
  <c r="G22" i="3"/>
  <c r="F22" i="3"/>
  <c r="V21" i="3"/>
  <c r="U21" i="3"/>
  <c r="T21" i="3"/>
  <c r="O21" i="3"/>
  <c r="N21" i="3"/>
  <c r="M21" i="3"/>
  <c r="H21" i="3"/>
  <c r="G21" i="3"/>
  <c r="F21" i="3"/>
  <c r="V20" i="3"/>
  <c r="U20" i="3"/>
  <c r="T20" i="3"/>
  <c r="O20" i="3"/>
  <c r="N20" i="3"/>
  <c r="M20" i="3"/>
  <c r="H20" i="3"/>
  <c r="G20" i="3"/>
  <c r="F20" i="3"/>
  <c r="V19" i="3"/>
  <c r="U19" i="3"/>
  <c r="T19" i="3"/>
  <c r="O19" i="3"/>
  <c r="N19" i="3"/>
  <c r="M19" i="3"/>
  <c r="H19" i="3"/>
  <c r="G19" i="3"/>
  <c r="F19" i="3"/>
  <c r="V18" i="3"/>
  <c r="U18" i="3"/>
  <c r="T18" i="3"/>
  <c r="O18" i="3"/>
  <c r="N18" i="3"/>
  <c r="M18" i="3"/>
  <c r="H18" i="3"/>
  <c r="G18" i="3"/>
  <c r="F18" i="3"/>
  <c r="V17" i="3"/>
  <c r="U17" i="3"/>
  <c r="T17" i="3"/>
  <c r="O17" i="3"/>
  <c r="N17" i="3"/>
  <c r="M17" i="3"/>
  <c r="H17" i="3"/>
  <c r="G17" i="3"/>
  <c r="F17" i="3"/>
  <c r="V16" i="3"/>
  <c r="U16" i="3"/>
  <c r="T16" i="3"/>
  <c r="O16" i="3"/>
  <c r="N16" i="3"/>
  <c r="M16" i="3"/>
  <c r="H16" i="3"/>
  <c r="G16" i="3"/>
  <c r="F16" i="3"/>
  <c r="V15" i="3"/>
  <c r="U15" i="3"/>
  <c r="T15" i="3"/>
  <c r="O15" i="3"/>
  <c r="N15" i="3"/>
  <c r="M15" i="3"/>
  <c r="H15" i="3"/>
  <c r="G15" i="3"/>
  <c r="F15" i="3"/>
  <c r="V14" i="3"/>
  <c r="U14" i="3"/>
  <c r="T14" i="3"/>
  <c r="O14" i="3"/>
  <c r="N14" i="3"/>
  <c r="M14" i="3"/>
  <c r="H14" i="3"/>
  <c r="G14" i="3"/>
  <c r="F14" i="3"/>
  <c r="V13" i="3"/>
  <c r="U13" i="3"/>
  <c r="T13" i="3"/>
  <c r="O13" i="3"/>
  <c r="N13" i="3"/>
  <c r="M13" i="3"/>
  <c r="H13" i="3"/>
  <c r="G13" i="3"/>
  <c r="F13" i="3"/>
  <c r="V12" i="3"/>
  <c r="U12" i="3"/>
  <c r="T12" i="3"/>
  <c r="O12" i="3"/>
  <c r="N12" i="3"/>
  <c r="M12" i="3"/>
  <c r="H12" i="3"/>
  <c r="G12" i="3"/>
  <c r="F12" i="3"/>
  <c r="V11" i="3"/>
  <c r="U11" i="3"/>
  <c r="T11" i="3"/>
  <c r="O11" i="3"/>
  <c r="N11" i="3"/>
  <c r="M11" i="3"/>
  <c r="H11" i="3"/>
  <c r="G11" i="3"/>
  <c r="F11" i="3"/>
  <c r="V10" i="3"/>
  <c r="U10" i="3"/>
  <c r="T10" i="3"/>
  <c r="O10" i="3"/>
  <c r="N10" i="3"/>
  <c r="M10" i="3"/>
  <c r="H10" i="3"/>
  <c r="G10" i="3"/>
  <c r="F10" i="3"/>
  <c r="V9" i="3"/>
  <c r="U9" i="3"/>
  <c r="T9" i="3"/>
  <c r="O9" i="3"/>
  <c r="N9" i="3"/>
  <c r="M9" i="3"/>
  <c r="H9" i="3"/>
  <c r="G9" i="3"/>
  <c r="F9" i="3"/>
  <c r="V8" i="3"/>
  <c r="U8" i="3"/>
  <c r="T8" i="3"/>
  <c r="O8" i="3"/>
  <c r="N8" i="3"/>
  <c r="M8" i="3"/>
  <c r="H8" i="3"/>
  <c r="G8" i="3"/>
  <c r="F8" i="3"/>
  <c r="V7" i="3"/>
  <c r="U7" i="3"/>
  <c r="T7" i="3"/>
  <c r="O7" i="3"/>
  <c r="N7" i="3"/>
  <c r="M7" i="3"/>
  <c r="H7" i="3"/>
  <c r="G7" i="3"/>
  <c r="F7" i="3"/>
  <c r="X22" i="2"/>
  <c r="W22" i="2"/>
  <c r="V22" i="2"/>
  <c r="T22" i="2"/>
  <c r="S22" i="2"/>
  <c r="R22" i="2"/>
  <c r="M22" i="2"/>
  <c r="L22" i="2"/>
  <c r="K22" i="2"/>
  <c r="X21" i="2"/>
  <c r="W21" i="2"/>
  <c r="V21" i="2"/>
  <c r="T21" i="2"/>
  <c r="S21" i="2"/>
  <c r="R21" i="2"/>
  <c r="M21" i="2"/>
  <c r="L21" i="2"/>
  <c r="K21" i="2"/>
  <c r="X20" i="2"/>
  <c r="W20" i="2"/>
  <c r="V20" i="2"/>
  <c r="T20" i="2"/>
  <c r="S20" i="2"/>
  <c r="R20" i="2"/>
  <c r="M20" i="2"/>
  <c r="L20" i="2"/>
  <c r="K20" i="2"/>
  <c r="X19" i="2"/>
  <c r="W19" i="2"/>
  <c r="V19" i="2"/>
  <c r="T19" i="2"/>
  <c r="S19" i="2"/>
  <c r="R19" i="2"/>
  <c r="M19" i="2"/>
  <c r="L19" i="2"/>
  <c r="K19" i="2"/>
  <c r="X18" i="2"/>
  <c r="W18" i="2"/>
  <c r="V18" i="2"/>
  <c r="T18" i="2"/>
  <c r="S18" i="2"/>
  <c r="R18" i="2"/>
  <c r="M18" i="2"/>
  <c r="L18" i="2"/>
  <c r="K18" i="2"/>
  <c r="X17" i="2"/>
  <c r="W17" i="2"/>
  <c r="V17" i="2"/>
  <c r="T17" i="2"/>
  <c r="S17" i="2"/>
  <c r="R17" i="2"/>
  <c r="M17" i="2"/>
  <c r="L17" i="2"/>
  <c r="K17" i="2"/>
  <c r="X16" i="2"/>
  <c r="W16" i="2"/>
  <c r="V16" i="2"/>
  <c r="T16" i="2"/>
  <c r="S16" i="2"/>
  <c r="R16" i="2"/>
  <c r="M16" i="2"/>
  <c r="L16" i="2"/>
  <c r="K16" i="2"/>
  <c r="X15" i="2"/>
  <c r="W15" i="2"/>
  <c r="V15" i="2"/>
  <c r="T15" i="2"/>
  <c r="S15" i="2"/>
  <c r="R15" i="2"/>
  <c r="M15" i="2"/>
  <c r="L15" i="2"/>
  <c r="K15" i="2"/>
  <c r="X14" i="2"/>
  <c r="W14" i="2"/>
  <c r="V14" i="2"/>
  <c r="T14" i="2"/>
  <c r="S14" i="2"/>
  <c r="R14" i="2"/>
  <c r="M14" i="2"/>
  <c r="L14" i="2"/>
  <c r="K14" i="2"/>
  <c r="X13" i="2"/>
  <c r="W13" i="2"/>
  <c r="V13" i="2"/>
  <c r="T13" i="2"/>
  <c r="S13" i="2"/>
  <c r="R13" i="2"/>
  <c r="M13" i="2"/>
  <c r="L13" i="2"/>
  <c r="K13" i="2"/>
  <c r="X12" i="2"/>
  <c r="W12" i="2"/>
  <c r="V12" i="2"/>
  <c r="T12" i="2"/>
  <c r="S12" i="2"/>
  <c r="R12" i="2"/>
  <c r="M12" i="2"/>
  <c r="L12" i="2"/>
  <c r="K12" i="2"/>
  <c r="X11" i="2"/>
  <c r="W11" i="2"/>
  <c r="V11" i="2"/>
  <c r="T11" i="2"/>
  <c r="S11" i="2"/>
  <c r="R11" i="2"/>
  <c r="M11" i="2"/>
  <c r="L11" i="2"/>
  <c r="K11" i="2"/>
  <c r="X10" i="2"/>
  <c r="W10" i="2"/>
  <c r="V10" i="2"/>
  <c r="T10" i="2"/>
  <c r="S10" i="2"/>
  <c r="R10" i="2"/>
  <c r="M10" i="2"/>
  <c r="L10" i="2"/>
  <c r="K10" i="2"/>
  <c r="X9" i="2"/>
  <c r="W9" i="2"/>
  <c r="V9" i="2"/>
  <c r="T9" i="2"/>
  <c r="S9" i="2"/>
  <c r="R9" i="2"/>
  <c r="M9" i="2"/>
  <c r="L9" i="2"/>
  <c r="K9" i="2"/>
  <c r="X8" i="2"/>
  <c r="W8" i="2"/>
  <c r="V8" i="2"/>
  <c r="T8" i="2"/>
  <c r="S8" i="2"/>
  <c r="R8" i="2"/>
  <c r="M8" i="2"/>
  <c r="L8" i="2"/>
  <c r="K8" i="2"/>
  <c r="X7" i="2"/>
  <c r="W7" i="2"/>
  <c r="V7" i="2"/>
  <c r="T7" i="2"/>
  <c r="S7" i="2"/>
  <c r="R7" i="2"/>
  <c r="M7" i="2"/>
  <c r="L7" i="2"/>
  <c r="K7" i="2"/>
  <c r="AG19" i="4" l="1"/>
  <c r="AG13" i="4"/>
  <c r="Y13" i="4"/>
  <c r="Y21" i="4"/>
  <c r="AG21" i="4"/>
  <c r="AG9" i="4"/>
  <c r="Y21" i="12"/>
  <c r="Y13" i="12"/>
  <c r="Y17" i="4"/>
  <c r="AG23" i="4"/>
  <c r="AA8" i="4"/>
  <c r="AA12" i="4"/>
  <c r="AG12" i="4" s="1"/>
  <c r="AA16" i="4"/>
  <c r="AG16" i="4" s="1"/>
  <c r="AA20" i="4"/>
  <c r="AG20" i="4" s="1"/>
  <c r="AB11" i="12"/>
  <c r="AB15" i="12"/>
  <c r="AG15" i="12" s="1"/>
  <c r="AB19" i="12"/>
  <c r="AG19" i="12" s="1"/>
  <c r="AB23" i="12"/>
  <c r="AG23" i="12" s="1"/>
  <c r="AC11" i="12"/>
  <c r="AC15" i="12"/>
  <c r="AC19" i="12"/>
  <c r="AC23" i="12"/>
  <c r="AE11" i="12"/>
  <c r="AE15" i="12"/>
  <c r="AE19" i="12"/>
  <c r="AE23" i="12"/>
  <c r="U8" i="12"/>
  <c r="U12" i="12"/>
  <c r="Y12" i="12" s="1"/>
  <c r="U16" i="12"/>
  <c r="Y16" i="12" s="1"/>
  <c r="U20" i="12"/>
  <c r="Y20" i="12" s="1"/>
  <c r="AC9" i="4"/>
  <c r="AC13" i="4"/>
  <c r="AC17" i="4"/>
  <c r="AG17" i="4" s="1"/>
  <c r="AC21" i="4"/>
  <c r="AG8" i="12"/>
  <c r="T9" i="12"/>
  <c r="T13" i="12"/>
  <c r="T17" i="12"/>
  <c r="Y17" i="12" s="1"/>
  <c r="T21" i="12"/>
  <c r="U9" i="12"/>
  <c r="Y9" i="12" s="1"/>
  <c r="U13" i="12"/>
  <c r="U17" i="12"/>
  <c r="U21" i="12"/>
  <c r="V9" i="12"/>
  <c r="V13" i="12"/>
  <c r="V17" i="12"/>
  <c r="V21" i="12"/>
  <c r="W9" i="12"/>
  <c r="W13" i="12"/>
  <c r="W17" i="12"/>
  <c r="W21" i="12"/>
  <c r="AA9" i="12"/>
  <c r="AG9" i="12" s="1"/>
  <c r="AA13" i="12"/>
  <c r="AG13" i="12" s="1"/>
  <c r="AA17" i="12"/>
  <c r="AG17" i="12" s="1"/>
  <c r="AA21" i="12"/>
  <c r="AG21" i="12" s="1"/>
  <c r="S10" i="12"/>
  <c r="S14" i="12"/>
  <c r="S18" i="12"/>
  <c r="S22" i="12"/>
  <c r="S11" i="4"/>
  <c r="S15" i="4"/>
  <c r="S19" i="4"/>
  <c r="S23" i="4"/>
  <c r="T10" i="12"/>
  <c r="T14" i="12"/>
  <c r="T18" i="12"/>
  <c r="T22" i="12"/>
  <c r="U11" i="4"/>
  <c r="U15" i="4"/>
  <c r="U19" i="4"/>
  <c r="U23" i="4"/>
  <c r="W11" i="4"/>
  <c r="W15" i="4"/>
  <c r="W19" i="4"/>
  <c r="W23" i="4"/>
  <c r="V11" i="4"/>
  <c r="V15" i="4"/>
  <c r="V19" i="4"/>
  <c r="AA10" i="12"/>
  <c r="AA14" i="12"/>
  <c r="AA18" i="12"/>
  <c r="AA22" i="12"/>
  <c r="AB10" i="12"/>
  <c r="AB14" i="12"/>
  <c r="AB18" i="12"/>
  <c r="AB22" i="12"/>
  <c r="AC10" i="12"/>
  <c r="AC14" i="12"/>
  <c r="AC18" i="12"/>
  <c r="AC22" i="12"/>
  <c r="AD10" i="12"/>
  <c r="AD14" i="12"/>
  <c r="AD18" i="12"/>
  <c r="AD22" i="12"/>
  <c r="AE10" i="12"/>
  <c r="AE14" i="12"/>
  <c r="AE18" i="12"/>
  <c r="AE22" i="12"/>
  <c r="S11" i="12"/>
  <c r="S15" i="12"/>
  <c r="S19" i="12"/>
  <c r="S23" i="12"/>
  <c r="S8" i="4"/>
  <c r="S12" i="4"/>
  <c r="S16" i="4"/>
  <c r="S20" i="4"/>
  <c r="T8" i="4"/>
  <c r="T12" i="4"/>
  <c r="T16" i="4"/>
  <c r="T20" i="4"/>
  <c r="U11" i="12"/>
  <c r="U15" i="12"/>
  <c r="U19" i="12"/>
  <c r="U23" i="12"/>
  <c r="U8" i="4"/>
  <c r="U12" i="4"/>
  <c r="U16" i="4"/>
  <c r="U20" i="4"/>
  <c r="V11" i="12"/>
  <c r="V15" i="12"/>
  <c r="V19" i="12"/>
  <c r="V23" i="12"/>
  <c r="V8" i="4"/>
  <c r="V12" i="4"/>
  <c r="V16" i="4"/>
  <c r="V20" i="4"/>
  <c r="W11" i="12"/>
  <c r="W15" i="12"/>
  <c r="W19" i="12"/>
  <c r="W23" i="12"/>
  <c r="W8" i="4"/>
  <c r="Y8" i="12" l="1"/>
  <c r="AG11" i="12"/>
  <c r="Y19" i="4"/>
  <c r="Y18" i="12"/>
  <c r="Y15" i="4"/>
  <c r="Y20" i="4"/>
  <c r="Y19" i="12"/>
  <c r="Y15" i="12"/>
  <c r="Y23" i="12"/>
  <c r="Y23" i="4"/>
  <c r="Y12" i="4"/>
  <c r="Y14" i="12"/>
  <c r="Y11" i="12"/>
  <c r="Y11" i="4"/>
  <c r="Y8" i="4"/>
  <c r="AG8" i="4"/>
  <c r="AG22" i="12"/>
  <c r="Y10" i="12"/>
  <c r="AG18" i="12"/>
  <c r="AG14" i="12"/>
  <c r="AG10" i="12"/>
  <c r="Y22" i="12"/>
  <c r="Y16" i="4"/>
</calcChain>
</file>

<file path=xl/sharedStrings.xml><?xml version="1.0" encoding="utf-8"?>
<sst xmlns="http://schemas.openxmlformats.org/spreadsheetml/2006/main" count="877" uniqueCount="207">
  <si>
    <t>Notes</t>
  </si>
  <si>
    <t>CAMP and RV departure advantage: 5 minutes</t>
  </si>
  <si>
    <t>These results are limited to the tsunami zone.</t>
  </si>
  <si>
    <t xml:space="preserve">Table 3- 1. </t>
  </si>
  <si>
    <t>Permanent and temporary resident demographics per tsunami zone.</t>
  </si>
  <si>
    <t>Permanent Residents</t>
  </si>
  <si>
    <t>Temporary Residents</t>
  </si>
  <si>
    <t>Percent (%) Increase</t>
  </si>
  <si>
    <t>Total Population</t>
  </si>
  <si>
    <t>% of Permanent Residents Relative to Total</t>
  </si>
  <si>
    <t>% of Perm + Residents Relative to Total</t>
  </si>
  <si>
    <t>Tsunami Zone</t>
  </si>
  <si>
    <t>Permanent</t>
  </si>
  <si>
    <t>Permanent + Temporary</t>
  </si>
  <si>
    <t>Community</t>
  </si>
  <si>
    <t>M1</t>
  </si>
  <si>
    <t>L1</t>
  </si>
  <si>
    <t>XXL1</t>
  </si>
  <si>
    <t>Lincoln City</t>
  </si>
  <si>
    <t>Gleneden Beach</t>
  </si>
  <si>
    <t>Lincoln Beach</t>
  </si>
  <si>
    <t>Depoe Bay</t>
  </si>
  <si>
    <t>Otter Rock</t>
  </si>
  <si>
    <t>Beverly Beach State Park</t>
  </si>
  <si>
    <t>Newport</t>
  </si>
  <si>
    <t>South Beach State Park</t>
  </si>
  <si>
    <t>Toledo</t>
  </si>
  <si>
    <t>Seal Rock</t>
  </si>
  <si>
    <t>Bayshore</t>
  </si>
  <si>
    <t>Waldport</t>
  </si>
  <si>
    <t>Beachside State Recreation Site</t>
  </si>
  <si>
    <t>Tillicum Beach Campground</t>
  </si>
  <si>
    <t>Yachats</t>
  </si>
  <si>
    <t>Other</t>
  </si>
  <si>
    <t>Total / Avg</t>
  </si>
  <si>
    <t xml:space="preserve">Table 3- 2. </t>
  </si>
  <si>
    <t>Permanent resident age demographics per tsunami zone.</t>
  </si>
  <si>
    <t>M1 - Ratio</t>
  </si>
  <si>
    <t>L1 - Ratio</t>
  </si>
  <si>
    <t>XXL1 - Ratio</t>
  </si>
  <si>
    <t>&lt; 5</t>
  </si>
  <si>
    <t>5 to 65</t>
  </si>
  <si>
    <t>≥ 65</t>
  </si>
  <si>
    <t xml:space="preserve"> </t>
  </si>
  <si>
    <t xml:space="preserve">Table 3- 3. </t>
  </si>
  <si>
    <t>Number of residents per building occupancy type per community.</t>
  </si>
  <si>
    <t>Housing Type</t>
  </si>
  <si>
    <t>Single Family Residential</t>
  </si>
  <si>
    <t>Manuf.</t>
  </si>
  <si>
    <t>Multi-family Residential</t>
  </si>
  <si>
    <t>Hotel/</t>
  </si>
  <si>
    <t>Mobile</t>
  </si>
  <si>
    <t>Total</t>
  </si>
  <si>
    <t>Housing</t>
  </si>
  <si>
    <t>Motel</t>
  </si>
  <si>
    <t xml:space="preserve">Table 3- 4 Alt. </t>
  </si>
  <si>
    <t>Earthquake- and tsunami-induced building damage and debris estimates by community zone. The Earthquake building loss is for all buildings in the XX-Large tsunami zone. Combined building loss quantifies the buildings in the particular tsunami zone.</t>
  </si>
  <si>
    <t>Entire Community</t>
  </si>
  <si>
    <t>Building Loss - CSZ Earthquake</t>
  </si>
  <si>
    <t>Number of Buildings</t>
  </si>
  <si>
    <t>Number of Buildings by Tsunami Zone</t>
  </si>
  <si>
    <t>Building Replacement Cost by Tsunami Zone ($ Million)</t>
  </si>
  <si>
    <t>INSIDE of each tsunami zone              ($ Million)</t>
  </si>
  <si>
    <t>OUTSIDE of each tsunami zone            ($ Million)</t>
  </si>
  <si>
    <t>Building Loss - CSZ Earthquake ($ Million)</t>
  </si>
  <si>
    <t>Building Loss Ratio - CSZ Earthquake</t>
  </si>
  <si>
    <t>Building Loss - Tsunami ($ Million)</t>
  </si>
  <si>
    <t>Combined Building Loss: Earthquake and Tsunami Scenario ($ Million)</t>
  </si>
  <si>
    <t>Building Loss Percent:                Tsunami Scenario</t>
  </si>
  <si>
    <t>Building Loss Percent:          Earthquake Scenario</t>
  </si>
  <si>
    <t>Combined Building Loss Percent: Earthquake and Tsunami Scenario</t>
  </si>
  <si>
    <t>Total Building Loss ($Million): Earthquake and Tsunami Scenario</t>
  </si>
  <si>
    <t>Combined Building Debris: Earthquake and Tsunami Scenario (Tons)</t>
  </si>
  <si>
    <t>Vehicle Debris (Tons)</t>
  </si>
  <si>
    <t>Building Debris + Vehicle Debris (Tons)</t>
  </si>
  <si>
    <t>Medium</t>
  </si>
  <si>
    <t>Large</t>
  </si>
  <si>
    <t>XX-Large</t>
  </si>
  <si>
    <t>Includes outsize tsunami zone.</t>
  </si>
  <si>
    <t xml:space="preserve">Table 3- 5. </t>
  </si>
  <si>
    <t>Earthquake-induced injuries by community zone. See Table 2-2 for more complete description of Hazus injury levels.</t>
  </si>
  <si>
    <t>Combined Totals</t>
  </si>
  <si>
    <t>Level 1:</t>
  </si>
  <si>
    <t>Level 2:</t>
  </si>
  <si>
    <t>Level 3:</t>
  </si>
  <si>
    <t>Level 4:</t>
  </si>
  <si>
    <t>Minor Injuries</t>
  </si>
  <si>
    <t>Injuries Requiring Hospitalization</t>
  </si>
  <si>
    <t>Life-Threatening Injuries</t>
  </si>
  <si>
    <t>Deaths</t>
  </si>
  <si>
    <t xml:space="preserve">Table 3- 6. </t>
  </si>
  <si>
    <t>Population and tsunami-caused injury and fatality estimates per community zone. Tsunami injury and fatality percentage is for residents within the XX-Large tsunami zone.</t>
  </si>
  <si>
    <t>Assumes depart time is "good" (i.e. 10 min)</t>
  </si>
  <si>
    <t>Number of Permanent Residents by Tsunami Zone</t>
  </si>
  <si>
    <t>Number of Temporary Residents by Tsunami Zone</t>
  </si>
  <si>
    <t>Injuries and Fatalities to permanent Residents by Tsunami Scenario</t>
  </si>
  <si>
    <t>Injuries and Fatalities to Temporary Residents by Tsunami Scenario</t>
  </si>
  <si>
    <t>Injuries and Fatalities to Permanent Residents by Tsunami Scenario, Percent</t>
  </si>
  <si>
    <t>Injuries and Fatalities to Temporary Residents by Tsunami Scenario, Percent</t>
  </si>
  <si>
    <t>Community Zone</t>
  </si>
  <si>
    <t xml:space="preserve">Table 3- 7. </t>
  </si>
  <si>
    <t>Injury and fatality estimate for XX-Large tsunami scenario, by community zone, for three median departure times. Number of residents combines permanent and temporary residents. Injury percentage is number of injuries divided by injuries and fatalities.</t>
  </si>
  <si>
    <t>Number of Permanent Residents</t>
  </si>
  <si>
    <t>Total Number of Residents</t>
  </si>
  <si>
    <t>10 minute departure</t>
  </si>
  <si>
    <t>15 minute departure</t>
  </si>
  <si>
    <t>Injuries</t>
  </si>
  <si>
    <t>Fatalities</t>
  </si>
  <si>
    <t>Injuries Percent of total Casualties</t>
  </si>
  <si>
    <t>These results are limited to the tsunami zone, except for the EQ stuff.</t>
  </si>
  <si>
    <t>Table 3- 6. Estimated injury and fatalities associated with a CSZ (Mw = 9.0) earthquake and XXL1 tsunami, based on a 2 AM summer weekend scenario.</t>
  </si>
  <si>
    <t>DISPLACED</t>
  </si>
  <si>
    <t>DISPLACED from EQ (building &gt; 50% damage)</t>
  </si>
  <si>
    <t>Permanent Residents Only</t>
  </si>
  <si>
    <t>Permanent + Temporary Residents</t>
  </si>
  <si>
    <t>Total Population in UGB Tsunami Zone</t>
  </si>
  <si>
    <t>Earthquake</t>
  </si>
  <si>
    <t>Outside M1</t>
  </si>
  <si>
    <t>Outside L1</t>
  </si>
  <si>
    <t>Outside XXL1</t>
  </si>
  <si>
    <t>Injury Ratio</t>
  </si>
  <si>
    <t>Displaced</t>
  </si>
  <si>
    <t>Number of single-family residential buildings and occupancy in the XXL1 tsunami zone by community</t>
  </si>
  <si>
    <t>Community </t>
  </si>
  <si>
    <t>Total Number of Single Family Residential Homes</t>
  </si>
  <si>
    <t>Number of Permanently Occupied Single Family Residential Homes</t>
  </si>
  <si>
    <t>Number of Temporary Resident</t>
  </si>
  <si>
    <t>Percent of Single Family Residential Homes that are Permanently Occupied</t>
  </si>
  <si>
    <t>Building damage estimates for a CSZ earthquake and XXL1 tsunami.</t>
  </si>
  <si>
    <t>before dividing</t>
  </si>
  <si>
    <t>Total Number of Buildings</t>
  </si>
  <si>
    <t>Total Building Square Footage (thousand)</t>
  </si>
  <si>
    <t>Total Building Replacement Cost</t>
  </si>
  <si>
    <t>Damaged</t>
  </si>
  <si>
    <t>Reidential homes building content at 5 tons/building (RES1 and RES2)</t>
  </si>
  <si>
    <t>Loss Ratio</t>
  </si>
  <si>
    <t>RES1 and RES2 in XXL count</t>
  </si>
  <si>
    <t>($ Million)</t>
  </si>
  <si>
    <t>Buildings</t>
  </si>
  <si>
    <t>(tons)</t>
  </si>
  <si>
    <t>Tsunami</t>
  </si>
  <si>
    <t>Combined</t>
  </si>
  <si>
    <t>(* 103 tons)</t>
  </si>
  <si>
    <t>EQ_BldgLoss</t>
  </si>
  <si>
    <t>Tsu_BldgLoss</t>
  </si>
  <si>
    <t>These results are NOT limited to the tsunami zone.</t>
  </si>
  <si>
    <t>PDsNone</t>
  </si>
  <si>
    <t>PDsSlight</t>
  </si>
  <si>
    <t>PDsModerate</t>
  </si>
  <si>
    <t>PDsExtensive</t>
  </si>
  <si>
    <t>PDsComplete</t>
  </si>
  <si>
    <t>Building Count &gt;50% combined tsunami + EQ damage</t>
  </si>
  <si>
    <t>Building Count &gt;50%  EQ damage</t>
  </si>
  <si>
    <t>Building Count &gt;50% damage - Entire community</t>
  </si>
  <si>
    <t>M</t>
  </si>
  <si>
    <t>L</t>
  </si>
  <si>
    <t>XXL</t>
  </si>
  <si>
    <t>Outside M</t>
  </si>
  <si>
    <t>Outside L</t>
  </si>
  <si>
    <t>Outside XXL</t>
  </si>
  <si>
    <t>Some results are limited to the tsunami zone.</t>
  </si>
  <si>
    <t>BuildValues</t>
  </si>
  <si>
    <t>Buildings replacement cost and replacement cost + content values.</t>
  </si>
  <si>
    <t>Limited toXXL</t>
  </si>
  <si>
    <t>Building Replacement Cost + CONTENT ($ Million)</t>
  </si>
  <si>
    <t>Building Replacement Cost ($ Million)</t>
  </si>
  <si>
    <t>Building CONTENT ($ Million)</t>
  </si>
  <si>
    <t>Single Family Residential &amp; Manuf. Houseing</t>
  </si>
  <si>
    <t>Commercial</t>
  </si>
  <si>
    <t>Industrial &amp; Agricultural</t>
  </si>
  <si>
    <t>Gov &amp; Education</t>
  </si>
  <si>
    <t>Other (RES5, RES6, REL1)</t>
  </si>
  <si>
    <t>Building Content Loss CSZ Earthquake</t>
  </si>
  <si>
    <t>Entire Community EQ Loss  + Tsu Loss</t>
  </si>
  <si>
    <t>Building Content Cost by Tsunami Zone ($ Million)</t>
  </si>
  <si>
    <t>Building Content Loss - CSZ Earthquake ($ Million)</t>
  </si>
  <si>
    <t>Combined Building Content Loss: Earthquake and Tsunami Scenario ($ Million)</t>
  </si>
  <si>
    <t>Total Building Content Loss ($Million): Earthquake and Tsunami Scenario</t>
  </si>
  <si>
    <t>Occupancy Type</t>
  </si>
  <si>
    <t>Total Buildings Damaged</t>
  </si>
  <si>
    <t>Residential</t>
  </si>
  <si>
    <t>Industrial / Agricultural</t>
  </si>
  <si>
    <t>Government</t>
  </si>
  <si>
    <t>Education</t>
  </si>
  <si>
    <t>Religion</t>
  </si>
  <si>
    <t>Number of Commercial and Industrial Buildings</t>
  </si>
  <si>
    <t>Number of Commercial and Industrial Buildings by Tsunami Zone</t>
  </si>
  <si>
    <t>Percent of Commercial and Industrial Buildings by Tsunami Zone</t>
  </si>
  <si>
    <t>These are the original combined tsunami results prior to any adjustment for missing values.</t>
  </si>
  <si>
    <t>It is these buildings that will use the EQ damage to fill in their empty combined tsunami damage.</t>
  </si>
  <si>
    <t>For any building that was missing a combined tsunami damage result, the EQ damage value was used in its place.</t>
  </si>
  <si>
    <t>This adjusted value is the value used everywhere else in these tables. Only building missing tcombined tsunami resutls are adjusted.</t>
  </si>
  <si>
    <t>This check is different from the empty values check. We ignore the empty values and only look for instances where the combined value exists and is less than EQ. This means that Hazus did not run the combined scenario correctly - it was a bad run. You should run the scenario again if there are any errors.</t>
  </si>
  <si>
    <t>Original unadjusted combined tsunami damage ($ Million)</t>
  </si>
  <si>
    <t>Number of results missing from combined tsunami results due to hazus use input tsunami grids</t>
  </si>
  <si>
    <t>EQ damage value to be added to the combined tsunami results ($ Million)</t>
  </si>
  <si>
    <t>Adjusted combined tsunami value (EQ damage used in place of missing tsunami result) ($ Million)</t>
  </si>
  <si>
    <t>Hazus Error! Number of buildings where EQ damage is more than the tsunami combined damage.</t>
  </si>
  <si>
    <t>TSUNAMI ONLY (this is tsunami - EQ)</t>
  </si>
  <si>
    <t>Building Content Loss: Tsunami Scenario ($ Million)</t>
  </si>
  <si>
    <t>Temporary Residents Only</t>
  </si>
  <si>
    <t>Damage (%)</t>
  </si>
  <si>
    <t>Temporary</t>
  </si>
  <si>
    <t>Ratio, Temporary / Resident</t>
  </si>
  <si>
    <t>Building Count &gt;50% tsunami damage only</t>
  </si>
  <si>
    <t>Displaced Totals</t>
  </si>
  <si>
    <t>Total Losses ($Million) - Buildings (Table 3-4) + Total Content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</si>
</sst>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22" x14ac:knownFonts="1">
    <font>
      <sz val="11"/>
      <color theme="1"/>
      <name val="Calibri"/>
      <family val="2"/>
      <scheme val="minor"/>
    </font>
    <font>
      <b/>
      <sz val="9"/>
      <color rgb="FF000000"/>
      <name val="Calibri"/>
      <family val="2"/>
    </font>
    <font>
      <sz val="9"/>
      <color rgb="FF000000"/>
      <name val="Calibri"/>
      <family val="2"/>
    </font>
    <font>
      <sz val="9"/>
      <color theme="1"/>
      <name val="Calibri"/>
      <family val="2"/>
      <scheme val="minor"/>
    </font>
    <font>
      <sz val="11"/>
      <color rgb="FF000000"/>
      <name val="Calibri"/>
      <family val="2"/>
    </font>
    <font>
      <b/>
      <sz val="11"/>
      <color theme="1"/>
      <name val="Calibri"/>
      <family val="2"/>
      <scheme val="minor"/>
    </font>
    <font>
      <sz val="9"/>
      <color rgb="FF000000"/>
      <name val="Calibri"/>
      <family val="2"/>
      <scheme val="minor"/>
    </font>
    <font>
      <b/>
      <sz val="9"/>
      <color rgb="FF000000"/>
      <name val="Calibri"/>
      <family val="2"/>
      <scheme val="minor"/>
    </font>
    <font>
      <b/>
      <sz val="11"/>
      <color rgb="FFFF0000"/>
      <name val="Calibri"/>
      <family val="2"/>
      <scheme val="minor"/>
    </font>
    <font>
      <sz val="11"/>
      <color theme="1"/>
      <name val="Calibri"/>
      <family val="2"/>
      <scheme val="minor"/>
    </font>
    <font>
      <sz val="11"/>
      <color rgb="FFFF0000"/>
      <name val="Calibri"/>
      <family val="2"/>
      <scheme val="minor"/>
    </font>
    <font>
      <b/>
      <sz val="11"/>
      <name val="Calibri"/>
      <family val="2"/>
      <scheme val="minor"/>
    </font>
    <font>
      <b/>
      <sz val="22"/>
      <color rgb="FFFF0000"/>
      <name val="Calibri"/>
      <family val="2"/>
      <scheme val="minor"/>
    </font>
    <font>
      <b/>
      <sz val="20"/>
      <color rgb="FFFF0000"/>
      <name val="Calibri"/>
      <family val="2"/>
      <scheme val="minor"/>
    </font>
    <font>
      <b/>
      <sz val="9"/>
      <color theme="1"/>
      <name val="Calibri"/>
      <family val="2"/>
      <scheme val="minor"/>
    </font>
    <font>
      <sz val="11"/>
      <color theme="8"/>
      <name val="Calibri"/>
      <family val="2"/>
      <scheme val="minor"/>
    </font>
    <font>
      <b/>
      <sz val="9"/>
      <color theme="8"/>
      <name val="Calibri"/>
      <family val="2"/>
    </font>
    <font>
      <b/>
      <sz val="11"/>
      <color theme="8"/>
      <name val="Calibri"/>
      <family val="2"/>
      <scheme val="minor"/>
    </font>
    <font>
      <sz val="11"/>
      <name val="Calibri"/>
      <family val="2"/>
      <scheme val="minor"/>
    </font>
    <font>
      <b/>
      <sz val="9"/>
      <name val="Calibri"/>
      <family val="2"/>
    </font>
    <font>
      <sz val="9"/>
      <name val="Calibri"/>
      <family val="2"/>
    </font>
    <font>
      <sz val="8"/>
      <color theme="1"/>
      <name val="Calibri"/>
      <family val="2"/>
      <scheme val="minor"/>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bgColor indexed="64"/>
      </patternFill>
    </fill>
    <fill>
      <patternFill patternType="solid">
        <fgColor rgb="FFFF66FF"/>
        <bgColor indexed="64"/>
      </patternFill>
    </fill>
    <fill>
      <patternFill patternType="solid">
        <fgColor rgb="FF9966FF"/>
        <bgColor indexed="64"/>
      </patternFill>
    </fill>
    <fill>
      <patternFill patternType="solid">
        <fgColor rgb="FF00FF00"/>
        <bgColor indexed="64"/>
      </patternFill>
    </fill>
    <fill>
      <patternFill patternType="solid">
        <fgColor rgb="FF00FFFF"/>
        <bgColor indexed="64"/>
      </patternFill>
    </fill>
    <fill>
      <patternFill patternType="solid">
        <fgColor theme="5" tint="0.39997558519241921"/>
        <bgColor indexed="64"/>
      </patternFill>
    </fill>
    <fill>
      <patternFill patternType="solid">
        <fgColor rgb="FFFF0000"/>
        <bgColor indexed="64"/>
      </patternFill>
    </fill>
    <fill>
      <patternFill patternType="solid">
        <fgColor theme="0" tint="-0.14999847407452621"/>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rgb="FF00B0F0"/>
        <bgColor indexed="64"/>
      </patternFill>
    </fill>
    <fill>
      <patternFill patternType="solid">
        <fgColor theme="9" tint="0.39997558519241921"/>
        <bgColor indexed="64"/>
      </patternFill>
    </fill>
  </fills>
  <borders count="9">
    <border>
      <left/>
      <right/>
      <top/>
      <bottom/>
      <diagonal/>
    </border>
    <border>
      <left/>
      <right/>
      <top/>
      <bottom style="medium">
        <color indexed="64"/>
      </bottom>
      <diagonal/>
    </border>
    <border>
      <left/>
      <right/>
      <top style="medium">
        <color indexed="64"/>
      </top>
      <bottom/>
      <diagonal/>
    </border>
    <border>
      <left/>
      <right/>
      <top style="medium">
        <color indexed="64"/>
      </top>
      <bottom style="medium">
        <color indexed="64"/>
      </bottom>
      <diagonal/>
    </border>
    <border>
      <left/>
      <right/>
      <top style="medium">
        <color rgb="FF000000"/>
      </top>
      <bottom/>
      <diagonal/>
    </border>
    <border>
      <left/>
      <right/>
      <top/>
      <bottom style="medium">
        <color rgb="FF000000"/>
      </bottom>
      <diagonal/>
    </border>
    <border>
      <left/>
      <right/>
      <top style="thin">
        <color indexed="64"/>
      </top>
      <bottom style="medium">
        <color indexed="64"/>
      </bottom>
      <diagonal/>
    </border>
    <border>
      <left/>
      <right/>
      <top style="medium">
        <color indexed="64"/>
      </top>
      <bottom style="medium">
        <color rgb="FF000000"/>
      </bottom>
      <diagonal/>
    </border>
    <border>
      <left/>
      <right/>
      <top style="medium">
        <color rgb="FF000000"/>
      </top>
      <bottom style="medium">
        <color rgb="FF000000"/>
      </bottom>
      <diagonal/>
    </border>
  </borders>
  <cellStyleXfs count="2">
    <xf numFmtId="0" fontId="0" fillId="0" borderId="0"/>
    <xf numFmtId="9" fontId="9" fillId="0" borderId="0"/>
  </cellStyleXfs>
  <cellXfs count="198">
    <xf numFmtId="0" fontId="0" fillId="0" borderId="0" xfId="0"/>
    <xf numFmtId="0" fontId="2" fillId="0" borderId="0" xfId="0" applyFont="1" applyAlignment="1">
      <alignment horizontal="center" vertical="center"/>
    </xf>
    <xf numFmtId="0" fontId="2" fillId="0" borderId="0" xfId="0" applyFont="1" applyAlignment="1">
      <alignment horizontal="left" vertical="center"/>
    </xf>
    <xf numFmtId="3" fontId="2" fillId="0" borderId="0" xfId="0" applyNumberFormat="1" applyFont="1" applyAlignment="1">
      <alignment horizontal="right" vertical="center"/>
    </xf>
    <xf numFmtId="0" fontId="2" fillId="0" borderId="1" xfId="0" applyFont="1" applyBorder="1" applyAlignment="1">
      <alignment horizontal="left" vertical="center" wrapText="1"/>
    </xf>
    <xf numFmtId="0" fontId="1" fillId="0" borderId="0" xfId="0" applyFont="1" applyAlignment="1">
      <alignment horizontal="center" vertical="center" wrapText="1"/>
    </xf>
    <xf numFmtId="3" fontId="2" fillId="0" borderId="0" xfId="0" applyNumberFormat="1" applyFont="1" applyAlignment="1">
      <alignment horizontal="right" vertical="center" wrapText="1"/>
    </xf>
    <xf numFmtId="3" fontId="2" fillId="0" borderId="0" xfId="0" applyNumberFormat="1" applyFont="1" applyAlignment="1">
      <alignment horizontal="center" vertical="center"/>
    </xf>
    <xf numFmtId="3" fontId="2" fillId="0" borderId="0" xfId="0" applyNumberFormat="1" applyFont="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3" fillId="0" borderId="0" xfId="0" applyFont="1"/>
    <xf numFmtId="0" fontId="3" fillId="0" borderId="1" xfId="0" applyFont="1" applyBorder="1"/>
    <xf numFmtId="3" fontId="2" fillId="0" borderId="1" xfId="0" applyNumberFormat="1" applyFont="1" applyBorder="1" applyAlignment="1">
      <alignment horizontal="right" vertical="center" wrapText="1"/>
    </xf>
    <xf numFmtId="3" fontId="2" fillId="0" borderId="1" xfId="0" applyNumberFormat="1" applyFont="1" applyBorder="1" applyAlignment="1">
      <alignment horizontal="center" vertical="center" wrapText="1"/>
    </xf>
    <xf numFmtId="3" fontId="3" fillId="0" borderId="0" xfId="0" applyNumberFormat="1" applyFont="1" applyAlignment="1">
      <alignment vertical="center"/>
    </xf>
    <xf numFmtId="3" fontId="2" fillId="0" borderId="0" xfId="0" applyNumberFormat="1" applyFont="1" applyAlignment="1">
      <alignment horizontal="left" vertical="center"/>
    </xf>
    <xf numFmtId="3" fontId="3" fillId="0" borderId="0" xfId="0" applyNumberFormat="1" applyFont="1"/>
    <xf numFmtId="3" fontId="3" fillId="0" borderId="1" xfId="0" applyNumberFormat="1" applyFont="1" applyBorder="1"/>
    <xf numFmtId="9" fontId="2" fillId="0" borderId="0" xfId="0" applyNumberFormat="1" applyFont="1" applyAlignment="1">
      <alignment horizontal="right" vertical="center"/>
    </xf>
    <xf numFmtId="3" fontId="3" fillId="0" borderId="0" xfId="0" applyNumberFormat="1" applyFont="1" applyAlignment="1">
      <alignment horizontal="right"/>
    </xf>
    <xf numFmtId="3" fontId="3" fillId="0" borderId="1" xfId="0" applyNumberFormat="1" applyFont="1" applyBorder="1" applyAlignment="1">
      <alignment horizontal="right"/>
    </xf>
    <xf numFmtId="0" fontId="4" fillId="0" borderId="2" xfId="0" applyFont="1" applyBorder="1" applyAlignment="1">
      <alignment horizontal="left" vertical="center"/>
    </xf>
    <xf numFmtId="0" fontId="2" fillId="0" borderId="1" xfId="0" applyFont="1" applyBorder="1" applyAlignment="1">
      <alignment horizontal="left" vertical="center"/>
    </xf>
    <xf numFmtId="0" fontId="0" fillId="0" borderId="0" xfId="0" applyAlignment="1">
      <alignment vertical="center"/>
    </xf>
    <xf numFmtId="3" fontId="2" fillId="0" borderId="3" xfId="0" applyNumberFormat="1" applyFont="1" applyBorder="1" applyAlignment="1">
      <alignment horizontal="right" vertical="center"/>
    </xf>
    <xf numFmtId="9" fontId="2" fillId="0" borderId="3" xfId="0" applyNumberFormat="1" applyFont="1" applyBorder="1" applyAlignment="1">
      <alignment horizontal="right" vertical="center"/>
    </xf>
    <xf numFmtId="3" fontId="3" fillId="0" borderId="3" xfId="0" applyNumberFormat="1" applyFont="1" applyBorder="1" applyAlignment="1">
      <alignment vertical="center"/>
    </xf>
    <xf numFmtId="0" fontId="6" fillId="0" borderId="2" xfId="0" applyFont="1" applyBorder="1" applyAlignment="1">
      <alignment vertical="center"/>
    </xf>
    <xf numFmtId="0" fontId="0" fillId="0" borderId="2" xfId="0" applyBorder="1"/>
    <xf numFmtId="0" fontId="7" fillId="0" borderId="3" xfId="0" applyFont="1" applyBorder="1" applyAlignment="1">
      <alignment horizontal="center" vertical="center" wrapText="1"/>
    </xf>
    <xf numFmtId="0" fontId="7" fillId="0" borderId="0" xfId="0" applyFont="1" applyAlignment="1">
      <alignment horizontal="center" vertical="center" wrapText="1"/>
    </xf>
    <xf numFmtId="0" fontId="7" fillId="0" borderId="1" xfId="0" applyFont="1" applyBorder="1" applyAlignment="1">
      <alignment vertical="center" wrapText="1"/>
    </xf>
    <xf numFmtId="0" fontId="7" fillId="0" borderId="1" xfId="0" applyFont="1" applyBorder="1" applyAlignment="1">
      <alignment horizontal="center" vertical="center"/>
    </xf>
    <xf numFmtId="0" fontId="0" fillId="0" borderId="1" xfId="0" applyBorder="1"/>
    <xf numFmtId="0" fontId="7" fillId="0" borderId="1" xfId="0" applyFont="1" applyBorder="1" applyAlignment="1">
      <alignment horizontal="center" vertical="center" wrapText="1"/>
    </xf>
    <xf numFmtId="0" fontId="1" fillId="0" borderId="4" xfId="0" applyFont="1" applyBorder="1" applyAlignment="1">
      <alignment horizontal="center" vertical="center" wrapText="1"/>
    </xf>
    <xf numFmtId="0" fontId="0" fillId="0" borderId="5" xfId="0" applyBorder="1" applyAlignment="1">
      <alignment wrapText="1"/>
    </xf>
    <xf numFmtId="0" fontId="1" fillId="0" borderId="5" xfId="0" applyFont="1" applyBorder="1" applyAlignment="1">
      <alignment horizontal="center" vertical="center" wrapText="1"/>
    </xf>
    <xf numFmtId="0" fontId="5" fillId="0" borderId="0" xfId="0" applyFont="1"/>
    <xf numFmtId="3" fontId="3" fillId="0" borderId="0" xfId="0" applyNumberFormat="1" applyFont="1" applyAlignment="1">
      <alignment horizontal="center"/>
    </xf>
    <xf numFmtId="9" fontId="3" fillId="0" borderId="0" xfId="0" applyNumberFormat="1" applyFont="1" applyAlignment="1">
      <alignment horizontal="center"/>
    </xf>
    <xf numFmtId="0" fontId="1" fillId="0" borderId="2" xfId="0" applyFont="1" applyBorder="1" applyAlignment="1">
      <alignment horizontal="left" vertical="center"/>
    </xf>
    <xf numFmtId="0" fontId="0" fillId="0" borderId="0" xfId="0" applyAlignment="1">
      <alignment wrapText="1"/>
    </xf>
    <xf numFmtId="3" fontId="0" fillId="0" borderId="0" xfId="0" applyNumberFormat="1"/>
    <xf numFmtId="9" fontId="0" fillId="0" borderId="0" xfId="0" applyNumberFormat="1"/>
    <xf numFmtId="0" fontId="1" fillId="0" borderId="2" xfId="0" applyFont="1" applyBorder="1" applyAlignment="1">
      <alignment horizontal="center" vertical="center" wrapText="1"/>
    </xf>
    <xf numFmtId="0" fontId="1" fillId="0" borderId="1" xfId="0" applyFont="1" applyBorder="1" applyAlignment="1">
      <alignment horizontal="center" vertical="center"/>
    </xf>
    <xf numFmtId="9" fontId="2" fillId="0" borderId="0" xfId="0" applyNumberFormat="1" applyFont="1" applyAlignment="1">
      <alignment horizontal="center" vertical="center"/>
    </xf>
    <xf numFmtId="3" fontId="3" fillId="0" borderId="0" xfId="0" applyNumberFormat="1" applyFont="1" applyAlignment="1">
      <alignment horizontal="center" vertical="center"/>
    </xf>
    <xf numFmtId="3" fontId="2" fillId="0" borderId="1" xfId="0" applyNumberFormat="1" applyFont="1" applyBorder="1" applyAlignment="1">
      <alignment horizontal="center" vertical="center"/>
    </xf>
    <xf numFmtId="3" fontId="3" fillId="0" borderId="1" xfId="0" applyNumberFormat="1" applyFont="1" applyBorder="1" applyAlignment="1">
      <alignment horizontal="center" vertical="center"/>
    </xf>
    <xf numFmtId="0" fontId="1" fillId="0" borderId="2" xfId="0" applyFont="1" applyBorder="1" applyAlignment="1">
      <alignment horizontal="left" vertical="center" wrapText="1"/>
    </xf>
    <xf numFmtId="0" fontId="1" fillId="0" borderId="1" xfId="0" applyFont="1" applyBorder="1" applyAlignment="1">
      <alignment horizontal="left" vertical="center"/>
    </xf>
    <xf numFmtId="9" fontId="2" fillId="0" borderId="1" xfId="0" applyNumberFormat="1" applyFont="1" applyBorder="1" applyAlignment="1">
      <alignment horizontal="left" vertical="center"/>
    </xf>
    <xf numFmtId="3" fontId="2" fillId="0" borderId="1" xfId="0" applyNumberFormat="1" applyFont="1" applyBorder="1" applyAlignment="1">
      <alignment horizontal="left" vertical="center"/>
    </xf>
    <xf numFmtId="0" fontId="1" fillId="0" borderId="0" xfId="0" applyFont="1" applyAlignment="1">
      <alignment horizontal="left" vertical="center" wrapText="1"/>
    </xf>
    <xf numFmtId="3" fontId="0" fillId="0" borderId="1" xfId="0" applyNumberFormat="1" applyBorder="1"/>
    <xf numFmtId="0" fontId="2" fillId="0" borderId="6" xfId="0" applyFont="1" applyBorder="1" applyAlignment="1">
      <alignment horizontal="left" vertical="center"/>
    </xf>
    <xf numFmtId="0" fontId="0" fillId="0" borderId="6" xfId="0" applyBorder="1"/>
    <xf numFmtId="3" fontId="0" fillId="0" borderId="6" xfId="0" applyNumberFormat="1" applyBorder="1"/>
    <xf numFmtId="9" fontId="0" fillId="0" borderId="6" xfId="0" applyNumberFormat="1" applyBorder="1"/>
    <xf numFmtId="0" fontId="2" fillId="0" borderId="3" xfId="0" applyFont="1" applyBorder="1" applyAlignment="1">
      <alignment horizontal="left" vertical="center"/>
    </xf>
    <xf numFmtId="3" fontId="0" fillId="0" borderId="3" xfId="0" applyNumberFormat="1" applyBorder="1"/>
    <xf numFmtId="9" fontId="0" fillId="0" borderId="3" xfId="0" applyNumberFormat="1" applyBorder="1"/>
    <xf numFmtId="0" fontId="1" fillId="0" borderId="2" xfId="0" applyFont="1" applyBorder="1" applyAlignment="1">
      <alignment horizontal="center" vertical="center"/>
    </xf>
    <xf numFmtId="0" fontId="5" fillId="0" borderId="1" xfId="0" applyFont="1" applyBorder="1" applyAlignment="1">
      <alignment horizontal="center"/>
    </xf>
    <xf numFmtId="0" fontId="4" fillId="0" borderId="0" xfId="0" applyFont="1" applyAlignment="1">
      <alignment horizontal="left" vertical="center"/>
    </xf>
    <xf numFmtId="3" fontId="4" fillId="0" borderId="0" xfId="0" applyNumberFormat="1" applyFont="1" applyAlignment="1">
      <alignment horizontal="left" vertical="center"/>
    </xf>
    <xf numFmtId="0" fontId="4" fillId="0" borderId="1" xfId="0" applyFont="1" applyBorder="1" applyAlignment="1">
      <alignment horizontal="left" vertical="center"/>
    </xf>
    <xf numFmtId="3" fontId="4" fillId="0" borderId="1" xfId="0" applyNumberFormat="1" applyFont="1" applyBorder="1" applyAlignment="1">
      <alignment horizontal="left" vertical="center"/>
    </xf>
    <xf numFmtId="0" fontId="0" fillId="0" borderId="3" xfId="0" applyBorder="1"/>
    <xf numFmtId="0" fontId="7" fillId="0" borderId="3" xfId="0" applyFont="1" applyBorder="1" applyAlignment="1">
      <alignment vertical="center"/>
    </xf>
    <xf numFmtId="0" fontId="8" fillId="0" borderId="0" xfId="0" applyFont="1"/>
    <xf numFmtId="0" fontId="0" fillId="4" borderId="0" xfId="0" applyFill="1"/>
    <xf numFmtId="0" fontId="11" fillId="0" borderId="0" xfId="0" applyFont="1" applyAlignment="1">
      <alignment vertical="center"/>
    </xf>
    <xf numFmtId="0" fontId="12" fillId="4" borderId="0" xfId="0" applyFont="1" applyFill="1" applyAlignment="1">
      <alignment vertical="center"/>
    </xf>
    <xf numFmtId="0" fontId="10" fillId="0" borderId="0" xfId="0" applyFont="1"/>
    <xf numFmtId="0" fontId="1" fillId="0" borderId="3" xfId="0" applyFont="1" applyBorder="1" applyAlignment="1">
      <alignment horizontal="center" vertical="center"/>
    </xf>
    <xf numFmtId="9" fontId="2" fillId="0" borderId="1" xfId="0" applyNumberFormat="1" applyFont="1" applyBorder="1" applyAlignment="1">
      <alignment horizontal="right" vertical="center"/>
    </xf>
    <xf numFmtId="0" fontId="3" fillId="0" borderId="3" xfId="0" applyFont="1" applyBorder="1"/>
    <xf numFmtId="3" fontId="3" fillId="0" borderId="3" xfId="0" applyNumberFormat="1" applyFont="1" applyBorder="1"/>
    <xf numFmtId="0" fontId="13" fillId="0" borderId="0" xfId="0" applyFont="1"/>
    <xf numFmtId="0" fontId="14" fillId="0" borderId="0" xfId="0" applyFont="1" applyAlignment="1">
      <alignment wrapText="1"/>
    </xf>
    <xf numFmtId="0" fontId="15" fillId="0" borderId="0" xfId="0" applyFont="1"/>
    <xf numFmtId="0" fontId="15" fillId="2" borderId="0" xfId="0" applyFont="1" applyFill="1"/>
    <xf numFmtId="0" fontId="16" fillId="0" borderId="4" xfId="0" applyFont="1" applyBorder="1" applyAlignment="1">
      <alignment horizontal="center" vertical="center" wrapText="1"/>
    </xf>
    <xf numFmtId="0" fontId="16" fillId="0" borderId="0" xfId="0" applyFont="1" applyAlignment="1">
      <alignment horizontal="center" vertical="center" wrapText="1"/>
    </xf>
    <xf numFmtId="0" fontId="15" fillId="0" borderId="5" xfId="0" applyFont="1" applyBorder="1" applyAlignment="1">
      <alignment wrapText="1"/>
    </xf>
    <xf numFmtId="0" fontId="16" fillId="0" borderId="5" xfId="0" applyFont="1" applyBorder="1" applyAlignment="1">
      <alignment horizontal="center" vertical="center" wrapText="1"/>
    </xf>
    <xf numFmtId="0" fontId="17" fillId="0" borderId="0" xfId="0" applyFont="1"/>
    <xf numFmtId="0" fontId="18" fillId="0" borderId="0" xfId="0" applyFont="1"/>
    <xf numFmtId="0" fontId="20" fillId="0" borderId="0" xfId="0" applyFont="1" applyAlignment="1">
      <alignment horizontal="left" vertical="center"/>
    </xf>
    <xf numFmtId="0" fontId="20" fillId="0" borderId="0" xfId="0" applyFont="1" applyAlignment="1">
      <alignment horizontal="center" vertical="center"/>
    </xf>
    <xf numFmtId="0" fontId="20" fillId="0" borderId="1" xfId="0" applyFont="1" applyBorder="1" applyAlignment="1">
      <alignment horizontal="left" vertical="center" wrapText="1"/>
    </xf>
    <xf numFmtId="0" fontId="19" fillId="0" borderId="1" xfId="0" applyFont="1" applyBorder="1" applyAlignment="1">
      <alignment horizontal="center" vertical="center" wrapText="1"/>
    </xf>
    <xf numFmtId="0" fontId="19" fillId="0" borderId="0" xfId="0" applyFont="1" applyAlignment="1">
      <alignment horizontal="center" vertical="center" wrapText="1"/>
    </xf>
    <xf numFmtId="9" fontId="2" fillId="0" borderId="0" xfId="0" applyNumberFormat="1" applyFont="1" applyAlignment="1">
      <alignment horizontal="right" vertical="center" wrapText="1"/>
    </xf>
    <xf numFmtId="9" fontId="3" fillId="0" borderId="0" xfId="0" applyNumberFormat="1" applyFont="1" applyAlignment="1">
      <alignment vertical="center"/>
    </xf>
    <xf numFmtId="9" fontId="2" fillId="0" borderId="0" xfId="0" applyNumberFormat="1" applyFont="1" applyAlignment="1">
      <alignment horizontal="center" vertical="center" wrapText="1"/>
    </xf>
    <xf numFmtId="9" fontId="3" fillId="0" borderId="0" xfId="0" applyNumberFormat="1" applyFont="1"/>
    <xf numFmtId="9" fontId="2" fillId="0" borderId="1" xfId="0" applyNumberFormat="1" applyFont="1" applyBorder="1" applyAlignment="1">
      <alignment horizontal="right" vertical="center" wrapText="1"/>
    </xf>
    <xf numFmtId="9" fontId="2" fillId="0" borderId="1" xfId="0" applyNumberFormat="1" applyFont="1" applyBorder="1" applyAlignment="1">
      <alignment horizontal="center" vertical="center" wrapText="1"/>
    </xf>
    <xf numFmtId="3" fontId="3" fillId="0" borderId="1" xfId="0" applyNumberFormat="1" applyFont="1" applyBorder="1" applyAlignment="1">
      <alignment horizontal="center"/>
    </xf>
    <xf numFmtId="9" fontId="3" fillId="0" borderId="1" xfId="0" applyNumberFormat="1" applyFont="1" applyBorder="1" applyAlignment="1">
      <alignment horizontal="center"/>
    </xf>
    <xf numFmtId="0" fontId="1" fillId="0" borderId="0" xfId="0" applyFont="1" applyAlignment="1">
      <alignment horizontal="center" vertical="center"/>
    </xf>
    <xf numFmtId="0" fontId="1" fillId="0" borderId="0" xfId="0" applyFont="1" applyAlignment="1">
      <alignment vertical="center" wrapText="1"/>
    </xf>
    <xf numFmtId="164" fontId="0" fillId="0" borderId="0" xfId="0" applyNumberFormat="1"/>
    <xf numFmtId="165" fontId="0" fillId="0" borderId="0" xfId="0" applyNumberFormat="1"/>
    <xf numFmtId="165" fontId="2" fillId="0" borderId="0" xfId="0" applyNumberFormat="1" applyFont="1" applyAlignment="1">
      <alignment horizontal="left" vertical="center"/>
    </xf>
    <xf numFmtId="164" fontId="2" fillId="0" borderId="1" xfId="0" applyNumberFormat="1" applyFont="1" applyBorder="1" applyAlignment="1">
      <alignment horizontal="left" vertical="center"/>
    </xf>
    <xf numFmtId="164" fontId="2" fillId="0" borderId="0" xfId="0" applyNumberFormat="1" applyFont="1" applyAlignment="1">
      <alignment horizontal="left" vertical="center"/>
    </xf>
    <xf numFmtId="1" fontId="0" fillId="0" borderId="0" xfId="0" applyNumberFormat="1"/>
    <xf numFmtId="164" fontId="0" fillId="0" borderId="3" xfId="0" applyNumberFormat="1" applyBorder="1"/>
    <xf numFmtId="0" fontId="3" fillId="0" borderId="0" xfId="0" applyFont="1" applyAlignment="1">
      <alignment vertical="center" wrapText="1"/>
    </xf>
    <xf numFmtId="0" fontId="5" fillId="11" borderId="0" xfId="0" applyFont="1" applyFill="1"/>
    <xf numFmtId="9" fontId="3" fillId="0" borderId="0" xfId="1" applyFont="1"/>
    <xf numFmtId="0" fontId="5" fillId="0" borderId="0" xfId="0" applyFont="1" applyAlignment="1">
      <alignment horizontal="center"/>
    </xf>
    <xf numFmtId="17" fontId="1" fillId="0" borderId="1" xfId="0" applyNumberFormat="1" applyFont="1" applyBorder="1" applyAlignment="1">
      <alignment horizontal="center" vertical="center" wrapText="1"/>
    </xf>
    <xf numFmtId="0" fontId="1" fillId="13" borderId="1" xfId="0" applyFont="1" applyFill="1" applyBorder="1" applyAlignment="1">
      <alignment horizontal="center" vertical="center" wrapText="1"/>
    </xf>
    <xf numFmtId="17" fontId="1" fillId="13" borderId="1" xfId="0" applyNumberFormat="1" applyFont="1" applyFill="1" applyBorder="1" applyAlignment="1">
      <alignment horizontal="center" vertical="center" wrapText="1"/>
    </xf>
    <xf numFmtId="0" fontId="5" fillId="14" borderId="0" xfId="0" applyFont="1" applyFill="1"/>
    <xf numFmtId="0" fontId="0" fillId="14" borderId="0" xfId="0" applyFill="1"/>
    <xf numFmtId="0" fontId="0" fillId="0" borderId="0" xfId="0" applyAlignment="1">
      <alignment horizontal="right"/>
    </xf>
    <xf numFmtId="9" fontId="3" fillId="0" borderId="0" xfId="1" applyFont="1" applyAlignment="1">
      <alignment horizontal="right"/>
    </xf>
    <xf numFmtId="3" fontId="4" fillId="0" borderId="0" xfId="0" applyNumberFormat="1" applyFont="1" applyAlignment="1">
      <alignment horizontal="right" vertical="center"/>
    </xf>
    <xf numFmtId="3" fontId="0" fillId="0" borderId="0" xfId="0" applyNumberFormat="1" applyAlignment="1">
      <alignment horizontal="right"/>
    </xf>
    <xf numFmtId="164" fontId="0" fillId="0" borderId="0" xfId="0" applyNumberFormat="1" applyAlignment="1">
      <alignment horizontal="right"/>
    </xf>
    <xf numFmtId="9" fontId="0" fillId="0" borderId="0" xfId="0" applyNumberFormat="1" applyAlignment="1">
      <alignment horizontal="right"/>
    </xf>
    <xf numFmtId="165" fontId="0" fillId="0" borderId="0" xfId="0" applyNumberFormat="1" applyAlignment="1">
      <alignment horizontal="right"/>
    </xf>
    <xf numFmtId="9" fontId="9" fillId="0" borderId="0" xfId="1"/>
    <xf numFmtId="3" fontId="2" fillId="0" borderId="0" xfId="0" applyNumberFormat="1" applyFont="1" applyAlignment="1">
      <alignment vertical="center"/>
    </xf>
    <xf numFmtId="3" fontId="2" fillId="0" borderId="0" xfId="0" applyNumberFormat="1" applyFont="1" applyAlignment="1">
      <alignment vertical="center" wrapText="1"/>
    </xf>
    <xf numFmtId="9" fontId="2" fillId="0" borderId="0" xfId="0" applyNumberFormat="1" applyFont="1" applyAlignment="1">
      <alignment vertical="center"/>
    </xf>
    <xf numFmtId="9" fontId="2" fillId="0" borderId="0" xfId="0" applyNumberFormat="1" applyFont="1" applyAlignment="1">
      <alignment vertical="center" wrapText="1"/>
    </xf>
    <xf numFmtId="2" fontId="0" fillId="0" borderId="0" xfId="0" applyNumberFormat="1"/>
    <xf numFmtId="9" fontId="9" fillId="0" borderId="3" xfId="1" applyBorder="1"/>
    <xf numFmtId="4" fontId="0" fillId="0" borderId="3" xfId="0" applyNumberFormat="1" applyBorder="1"/>
    <xf numFmtId="9" fontId="2" fillId="0" borderId="3" xfId="0" applyNumberFormat="1" applyFont="1" applyBorder="1" applyAlignment="1">
      <alignment horizontal="center" vertical="center"/>
    </xf>
    <xf numFmtId="9" fontId="2" fillId="0" borderId="3" xfId="0" applyNumberFormat="1" applyFont="1" applyBorder="1" applyAlignment="1">
      <alignment horizontal="right" vertical="center" wrapText="1"/>
    </xf>
    <xf numFmtId="9" fontId="3" fillId="0" borderId="3" xfId="0" applyNumberFormat="1" applyFont="1" applyBorder="1" applyAlignment="1">
      <alignment horizontal="center"/>
    </xf>
    <xf numFmtId="9" fontId="3" fillId="0" borderId="0" xfId="0" applyNumberFormat="1" applyFont="1" applyAlignment="1">
      <alignment horizontal="right"/>
    </xf>
    <xf numFmtId="0" fontId="7" fillId="0" borderId="3" xfId="0" applyFont="1" applyBorder="1" applyAlignment="1">
      <alignment horizontal="center" vertical="center" wrapText="1"/>
    </xf>
    <xf numFmtId="0" fontId="0" fillId="0" borderId="3" xfId="0" applyBorder="1"/>
    <xf numFmtId="0" fontId="1" fillId="0" borderId="3" xfId="0" applyFont="1" applyBorder="1" applyAlignment="1">
      <alignment horizontal="center" vertical="center" wrapText="1"/>
    </xf>
    <xf numFmtId="0" fontId="0" fillId="0" borderId="1" xfId="0" applyBorder="1"/>
    <xf numFmtId="0" fontId="7" fillId="0" borderId="2" xfId="0" applyFont="1" applyBorder="1" applyAlignment="1">
      <alignment horizontal="center" vertical="center"/>
    </xf>
    <xf numFmtId="0" fontId="0" fillId="0" borderId="2" xfId="0" applyBorder="1"/>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7" fillId="0" borderId="3" xfId="0" applyFont="1" applyBorder="1" applyAlignment="1">
      <alignment horizontal="center" vertical="center"/>
    </xf>
    <xf numFmtId="0" fontId="7" fillId="0" borderId="2" xfId="0" applyFont="1" applyBorder="1" applyAlignment="1">
      <alignment horizontal="center" vertical="center" wrapText="1"/>
    </xf>
    <xf numFmtId="0" fontId="1" fillId="0" borderId="3" xfId="0" applyFont="1" applyBorder="1" applyAlignment="1">
      <alignment horizontal="center" vertical="center"/>
    </xf>
    <xf numFmtId="0" fontId="1" fillId="13" borderId="3" xfId="0" applyFont="1" applyFill="1" applyBorder="1" applyAlignment="1">
      <alignment horizontal="center" vertical="center"/>
    </xf>
    <xf numFmtId="0" fontId="1" fillId="0" borderId="1" xfId="0" applyFont="1" applyBorder="1" applyAlignment="1">
      <alignment horizontal="center" vertical="center"/>
    </xf>
    <xf numFmtId="0" fontId="1" fillId="0" borderId="3" xfId="0" applyFont="1" applyBorder="1" applyAlignment="1">
      <alignment horizontal="left" vertical="center" wrapText="1"/>
    </xf>
    <xf numFmtId="0" fontId="0" fillId="0" borderId="0" xfId="0" applyAlignment="1">
      <alignment wrapText="1"/>
    </xf>
    <xf numFmtId="0" fontId="0" fillId="0" borderId="0" xfId="0"/>
    <xf numFmtId="0" fontId="1" fillId="0" borderId="1" xfId="0" applyFont="1" applyBorder="1" applyAlignment="1">
      <alignment horizontal="left" vertical="center" wrapText="1"/>
    </xf>
    <xf numFmtId="0" fontId="1" fillId="5" borderId="1" xfId="0" applyFont="1" applyFill="1" applyBorder="1" applyAlignment="1">
      <alignment horizontal="center" vertical="center" wrapText="1"/>
    </xf>
    <xf numFmtId="0" fontId="1" fillId="0" borderId="5" xfId="0" applyFont="1" applyBorder="1" applyAlignment="1">
      <alignment horizontal="center" vertical="center" wrapText="1"/>
    </xf>
    <xf numFmtId="0" fontId="0" fillId="0" borderId="5" xfId="0" applyBorder="1"/>
    <xf numFmtId="0" fontId="1" fillId="9" borderId="1" xfId="0" applyFont="1" applyFill="1" applyBorder="1" applyAlignment="1">
      <alignment horizontal="center" vertical="center" wrapText="1"/>
    </xf>
    <xf numFmtId="0" fontId="1" fillId="7" borderId="1" xfId="0" applyFont="1" applyFill="1" applyBorder="1" applyAlignment="1">
      <alignment horizontal="center" vertical="center" wrapText="1"/>
    </xf>
    <xf numFmtId="0" fontId="1" fillId="8" borderId="1" xfId="0" applyFont="1" applyFill="1" applyBorder="1" applyAlignment="1">
      <alignment horizontal="center" vertical="center" wrapText="1"/>
    </xf>
    <xf numFmtId="0" fontId="1" fillId="0" borderId="0" xfId="0" applyFont="1" applyAlignment="1">
      <alignment horizontal="center" vertical="center" wrapText="1"/>
    </xf>
    <xf numFmtId="0" fontId="1" fillId="6" borderId="1" xfId="0" applyFont="1" applyFill="1" applyBorder="1" applyAlignment="1">
      <alignment horizontal="center" vertical="center" wrapText="1"/>
    </xf>
    <xf numFmtId="0" fontId="5" fillId="0" borderId="1" xfId="0" applyFont="1" applyBorder="1" applyAlignment="1">
      <alignment horizontal="center"/>
    </xf>
    <xf numFmtId="0" fontId="0" fillId="3" borderId="1" xfId="0" applyFill="1" applyBorder="1" applyAlignment="1">
      <alignment horizont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6" fillId="0" borderId="8" xfId="0" applyFont="1" applyBorder="1" applyAlignment="1">
      <alignment horizontal="center" vertical="center" wrapText="1"/>
    </xf>
    <xf numFmtId="0" fontId="15" fillId="0" borderId="0" xfId="0" applyFont="1"/>
    <xf numFmtId="0" fontId="1" fillId="0" borderId="8" xfId="0" applyFont="1" applyBorder="1" applyAlignment="1">
      <alignment horizontal="left" vertical="center" wrapText="1"/>
    </xf>
    <xf numFmtId="0" fontId="1" fillId="0" borderId="8" xfId="0" applyFont="1" applyBorder="1" applyAlignment="1">
      <alignment horizontal="center" vertical="center" wrapText="1"/>
    </xf>
    <xf numFmtId="0" fontId="1" fillId="0" borderId="8" xfId="0" applyFont="1" applyBorder="1" applyAlignment="1">
      <alignment horizontal="center" vertical="center"/>
    </xf>
    <xf numFmtId="0" fontId="0" fillId="0" borderId="4" xfId="0" applyBorder="1"/>
    <xf numFmtId="0" fontId="19" fillId="0" borderId="1" xfId="0" applyFont="1" applyBorder="1" applyAlignment="1">
      <alignment horizontal="center" vertical="center"/>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19" fillId="0" borderId="3" xfId="0" applyFont="1" applyBorder="1" applyAlignment="1">
      <alignment horizontal="left" vertical="center" wrapText="1"/>
    </xf>
    <xf numFmtId="0" fontId="18" fillId="0" borderId="0" xfId="0" applyFont="1" applyAlignment="1">
      <alignment wrapText="1"/>
    </xf>
    <xf numFmtId="0" fontId="10" fillId="0" borderId="0" xfId="0" applyFont="1"/>
    <xf numFmtId="0" fontId="19" fillId="0" borderId="1" xfId="0" applyFont="1" applyBorder="1" applyAlignment="1">
      <alignment horizontal="left" vertical="center" wrapText="1"/>
    </xf>
    <xf numFmtId="0" fontId="5" fillId="0" borderId="5" xfId="0" applyFont="1" applyBorder="1" applyAlignment="1">
      <alignment horizontal="center" vertical="center" wrapText="1"/>
    </xf>
    <xf numFmtId="0" fontId="1" fillId="12"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1" xfId="0" applyFont="1" applyFill="1" applyBorder="1" applyAlignment="1">
      <alignment horizontal="center" vertical="center"/>
    </xf>
    <xf numFmtId="0" fontId="8" fillId="0" borderId="1" xfId="0" applyFont="1" applyBorder="1" applyAlignment="1">
      <alignment horizontal="center"/>
    </xf>
    <xf numFmtId="0" fontId="5" fillId="15" borderId="0" xfId="0" applyFont="1" applyFill="1" applyAlignment="1">
      <alignment horizontal="center" vertical="center" wrapText="1"/>
    </xf>
    <xf numFmtId="0" fontId="1" fillId="15" borderId="1" xfId="0" applyFont="1" applyFill="1" applyBorder="1" applyAlignment="1">
      <alignment horizontal="center" vertical="center" wrapText="1"/>
    </xf>
    <xf numFmtId="0" fontId="14" fillId="0" borderId="0" xfId="0" applyFont="1" applyAlignment="1">
      <alignment horizontal="center" vertical="center" wrapText="1"/>
    </xf>
    <xf numFmtId="0" fontId="14" fillId="0" borderId="2" xfId="0" applyFont="1" applyBorder="1" applyAlignment="1">
      <alignment horizontal="center" vertical="center" wrapText="1"/>
    </xf>
    <xf numFmtId="0" fontId="1" fillId="10" borderId="1" xfId="0" applyFont="1" applyFill="1" applyBorder="1" applyAlignment="1">
      <alignment horizontal="center" vertical="center" wrapText="1"/>
    </xf>
    <xf numFmtId="0" fontId="21" fillId="0" borderId="0" xfId="0" applyFont="1" applyAlignment="1">
      <alignment horizontal="left" vertical="center" wrapText="1"/>
    </xf>
    <xf numFmtId="0" fontId="3" fillId="0" borderId="0" xfId="0" applyFont="1" applyAlignment="1">
      <alignment horizontal="left" vertical="center" wrapText="1"/>
    </xf>
    <xf numFmtId="0" fontId="5" fillId="0" borderId="0" xfId="0" applyFont="1" applyAlignment="1">
      <alignment horizontal="center" vertical="center" wrapText="1"/>
    </xf>
    <xf numFmtId="0" fontId="5" fillId="0" borderId="1" xfId="0" applyFont="1" applyBorder="1" applyAlignment="1">
      <alignment horizontal="center" vertical="center" wrapText="1"/>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B2:B3"/>
  <sheetViews>
    <sheetView workbookViewId="0"/>
  </sheetViews>
  <sheetFormatPr defaultRowHeight="15" x14ac:dyDescent="0.25"/>
  <cols>
    <col min="1" max="1" width="3.85546875" customWidth="1"/>
    <col min="2" max="2" width="85.140625" customWidth="1"/>
  </cols>
  <sheetData>
    <row r="2" spans="2:2" x14ac:dyDescent="0.25">
      <c r="B2" s="115" t="s">
        <v>0</v>
      </c>
    </row>
    <row r="3" spans="2:2" x14ac:dyDescent="0.25">
      <c r="B3" t="s">
        <v>1</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9"/>
  </sheetPr>
  <dimension ref="B1:G26"/>
  <sheetViews>
    <sheetView workbookViewId="0"/>
  </sheetViews>
  <sheetFormatPr defaultRowHeight="15" x14ac:dyDescent="0.25"/>
  <cols>
    <col min="1" max="1" width="4.140625" customWidth="1"/>
    <col min="2" max="2" width="20.7109375" customWidth="1"/>
    <col min="3" max="3" width="12" customWidth="1"/>
    <col min="4" max="4" width="12.42578125" customWidth="1"/>
    <col min="7" max="7" width="13.5703125" customWidth="1"/>
  </cols>
  <sheetData>
    <row r="1" spans="2:7" x14ac:dyDescent="0.25">
      <c r="B1" s="75" t="s">
        <v>2</v>
      </c>
      <c r="C1" s="74"/>
    </row>
    <row r="2" spans="2:7" x14ac:dyDescent="0.25">
      <c r="B2" t="s">
        <v>122</v>
      </c>
    </row>
    <row r="3" spans="2:7" ht="15.75" customHeight="1" thickBot="1" x14ac:dyDescent="0.3"/>
    <row r="4" spans="2:7" x14ac:dyDescent="0.25">
      <c r="B4" s="155" t="s">
        <v>123</v>
      </c>
      <c r="C4" s="144" t="s">
        <v>124</v>
      </c>
      <c r="D4" s="144" t="s">
        <v>125</v>
      </c>
      <c r="E4" s="144" t="s">
        <v>102</v>
      </c>
      <c r="F4" s="144" t="s">
        <v>126</v>
      </c>
      <c r="G4" s="144" t="s">
        <v>127</v>
      </c>
    </row>
    <row r="5" spans="2:7" ht="61.5" customHeight="1" thickBot="1" x14ac:dyDescent="0.3">
      <c r="B5" s="145"/>
      <c r="C5" s="145"/>
      <c r="D5" s="145"/>
      <c r="E5" s="145"/>
      <c r="F5" s="145"/>
      <c r="G5" s="145"/>
    </row>
    <row r="6" spans="2:7" x14ac:dyDescent="0.25">
      <c r="B6" s="2" t="s">
        <v>18</v>
      </c>
      <c r="C6" s="3">
        <v>1946</v>
      </c>
      <c r="D6" s="3">
        <v>1946</v>
      </c>
      <c r="E6" s="3">
        <v>2047.6492211</v>
      </c>
      <c r="F6" s="3">
        <v>3733.8902102000002</v>
      </c>
      <c r="G6" s="19">
        <f t="shared" ref="G6:G25" si="0">IFERROR(D6/C6, "")</f>
        <v>1</v>
      </c>
    </row>
    <row r="7" spans="2:7" x14ac:dyDescent="0.25">
      <c r="B7" s="2" t="s">
        <v>19</v>
      </c>
      <c r="C7" s="3">
        <v>1083</v>
      </c>
      <c r="D7" s="3">
        <v>1083</v>
      </c>
      <c r="E7" s="3">
        <v>1125.4861549</v>
      </c>
      <c r="F7" s="3">
        <v>2715.2603454999999</v>
      </c>
      <c r="G7" s="19">
        <f t="shared" si="0"/>
        <v>1</v>
      </c>
    </row>
    <row r="8" spans="2:7" x14ac:dyDescent="0.25">
      <c r="B8" s="2" t="s">
        <v>20</v>
      </c>
      <c r="C8" s="3">
        <v>295</v>
      </c>
      <c r="D8" s="3">
        <v>295</v>
      </c>
      <c r="E8" s="3">
        <v>333.08574560000011</v>
      </c>
      <c r="F8" s="3">
        <v>515.0177531999999</v>
      </c>
      <c r="G8" s="19">
        <f t="shared" si="0"/>
        <v>1</v>
      </c>
    </row>
    <row r="9" spans="2:7" x14ac:dyDescent="0.25">
      <c r="B9" s="11" t="s">
        <v>21</v>
      </c>
      <c r="C9" s="20">
        <v>195</v>
      </c>
      <c r="D9" s="20">
        <v>195</v>
      </c>
      <c r="E9" s="20">
        <v>315.67126110000009</v>
      </c>
      <c r="F9" s="20">
        <v>404.52122250000002</v>
      </c>
      <c r="G9" s="19">
        <f t="shared" si="0"/>
        <v>1</v>
      </c>
    </row>
    <row r="10" spans="2:7" x14ac:dyDescent="0.25">
      <c r="B10" s="11" t="s">
        <v>22</v>
      </c>
      <c r="C10" s="20">
        <v>3</v>
      </c>
      <c r="D10" s="20">
        <v>3</v>
      </c>
      <c r="E10" s="20">
        <v>3.6521739000000002</v>
      </c>
      <c r="F10" s="20">
        <v>7.7083332000000002</v>
      </c>
      <c r="G10" s="19">
        <f t="shared" si="0"/>
        <v>1</v>
      </c>
    </row>
    <row r="11" spans="2:7" x14ac:dyDescent="0.25">
      <c r="B11" s="11" t="s">
        <v>23</v>
      </c>
      <c r="C11" s="20">
        <v>0</v>
      </c>
      <c r="D11" s="20">
        <v>0</v>
      </c>
      <c r="E11" s="20">
        <v>0</v>
      </c>
      <c r="F11" s="20">
        <v>0</v>
      </c>
      <c r="G11" s="19" t="str">
        <f t="shared" si="0"/>
        <v/>
      </c>
    </row>
    <row r="12" spans="2:7" x14ac:dyDescent="0.25">
      <c r="B12" s="11" t="s">
        <v>24</v>
      </c>
      <c r="C12" s="20">
        <v>596</v>
      </c>
      <c r="D12" s="20">
        <v>596</v>
      </c>
      <c r="E12" s="20">
        <v>937.25331819999997</v>
      </c>
      <c r="F12" s="20">
        <v>1213.3307184</v>
      </c>
      <c r="G12" s="19">
        <f t="shared" si="0"/>
        <v>1</v>
      </c>
    </row>
    <row r="13" spans="2:7" x14ac:dyDescent="0.25">
      <c r="B13" s="11" t="s">
        <v>25</v>
      </c>
      <c r="C13" s="20">
        <v>0</v>
      </c>
      <c r="D13" s="20">
        <v>0</v>
      </c>
      <c r="E13" s="20">
        <v>0</v>
      </c>
      <c r="F13" s="20">
        <v>0</v>
      </c>
      <c r="G13" s="19" t="str">
        <f t="shared" si="0"/>
        <v/>
      </c>
    </row>
    <row r="14" spans="2:7" x14ac:dyDescent="0.25">
      <c r="B14" s="11" t="s">
        <v>26</v>
      </c>
      <c r="C14" s="20">
        <v>67</v>
      </c>
      <c r="D14" s="20">
        <v>67</v>
      </c>
      <c r="E14" s="20">
        <v>155.11799049999999</v>
      </c>
      <c r="F14" s="20">
        <v>23.332125900000001</v>
      </c>
      <c r="G14" s="19">
        <f t="shared" si="0"/>
        <v>1</v>
      </c>
    </row>
    <row r="15" spans="2:7" x14ac:dyDescent="0.25">
      <c r="B15" s="11" t="s">
        <v>27</v>
      </c>
      <c r="C15" s="20">
        <v>81</v>
      </c>
      <c r="D15" s="20">
        <v>81</v>
      </c>
      <c r="E15" s="20">
        <v>94.249412999999976</v>
      </c>
      <c r="F15" s="20">
        <v>242.02950630000001</v>
      </c>
      <c r="G15" s="19">
        <f t="shared" si="0"/>
        <v>1</v>
      </c>
    </row>
    <row r="16" spans="2:7" x14ac:dyDescent="0.25">
      <c r="B16" s="11" t="s">
        <v>28</v>
      </c>
      <c r="C16" s="20">
        <v>693</v>
      </c>
      <c r="D16" s="20">
        <v>693</v>
      </c>
      <c r="E16" s="20">
        <v>732.32761140000025</v>
      </c>
      <c r="F16" s="20">
        <v>1673.8226525</v>
      </c>
      <c r="G16" s="19">
        <f t="shared" si="0"/>
        <v>1</v>
      </c>
    </row>
    <row r="17" spans="2:7" x14ac:dyDescent="0.25">
      <c r="B17" s="11" t="s">
        <v>29</v>
      </c>
      <c r="C17" s="20">
        <v>466</v>
      </c>
      <c r="D17" s="20">
        <v>466</v>
      </c>
      <c r="E17" s="20">
        <v>673.46441240000001</v>
      </c>
      <c r="F17" s="20">
        <v>487.1332228</v>
      </c>
      <c r="G17" s="19">
        <f t="shared" si="0"/>
        <v>1</v>
      </c>
    </row>
    <row r="18" spans="2:7" x14ac:dyDescent="0.25">
      <c r="B18" s="11" t="s">
        <v>30</v>
      </c>
      <c r="C18" s="20">
        <v>0</v>
      </c>
      <c r="D18" s="20">
        <v>0</v>
      </c>
      <c r="E18" s="20">
        <v>0</v>
      </c>
      <c r="F18" s="20">
        <v>0</v>
      </c>
      <c r="G18" s="19" t="str">
        <f t="shared" si="0"/>
        <v/>
      </c>
    </row>
    <row r="19" spans="2:7" x14ac:dyDescent="0.25">
      <c r="B19" s="11" t="s">
        <v>31</v>
      </c>
      <c r="C19" s="20">
        <v>0</v>
      </c>
      <c r="D19" s="20">
        <v>0</v>
      </c>
      <c r="E19" s="20">
        <v>0</v>
      </c>
      <c r="F19" s="20">
        <v>0</v>
      </c>
      <c r="G19" s="19" t="str">
        <f t="shared" si="0"/>
        <v/>
      </c>
    </row>
    <row r="20" spans="2:7" x14ac:dyDescent="0.25">
      <c r="B20" s="11" t="s">
        <v>32</v>
      </c>
      <c r="C20" s="20">
        <v>553</v>
      </c>
      <c r="D20" s="20">
        <v>553</v>
      </c>
      <c r="E20" s="20">
        <v>443.6839056</v>
      </c>
      <c r="F20" s="20">
        <v>1211.063838</v>
      </c>
      <c r="G20" s="19">
        <f t="shared" si="0"/>
        <v>1</v>
      </c>
    </row>
    <row r="21" spans="2:7" x14ac:dyDescent="0.25">
      <c r="B21" s="11" t="s">
        <v>33</v>
      </c>
      <c r="C21" s="20">
        <v>2248</v>
      </c>
      <c r="D21" s="20">
        <v>2248</v>
      </c>
      <c r="E21" s="20">
        <v>2641.6707559000001</v>
      </c>
      <c r="F21" s="20">
        <v>3508.3494307999999</v>
      </c>
      <c r="G21" s="19">
        <f t="shared" si="0"/>
        <v>1</v>
      </c>
    </row>
    <row r="22" spans="2:7" x14ac:dyDescent="0.25">
      <c r="B22" s="11"/>
      <c r="C22" s="20"/>
      <c r="D22" s="20"/>
      <c r="E22" s="20"/>
      <c r="F22" s="20"/>
      <c r="G22" s="19" t="str">
        <f t="shared" si="0"/>
        <v/>
      </c>
    </row>
    <row r="23" spans="2:7" x14ac:dyDescent="0.25">
      <c r="B23" s="11"/>
      <c r="C23" s="20"/>
      <c r="D23" s="20"/>
      <c r="E23" s="20"/>
      <c r="F23" s="20"/>
      <c r="G23" s="19" t="str">
        <f t="shared" si="0"/>
        <v/>
      </c>
    </row>
    <row r="24" spans="2:7" x14ac:dyDescent="0.25">
      <c r="B24" s="11"/>
      <c r="C24" s="20"/>
      <c r="D24" s="20"/>
      <c r="E24" s="20"/>
      <c r="F24" s="20"/>
      <c r="G24" s="19" t="str">
        <f t="shared" si="0"/>
        <v/>
      </c>
    </row>
    <row r="25" spans="2:7" ht="15.75" customHeight="1" thickBot="1" x14ac:dyDescent="0.3">
      <c r="B25" s="12"/>
      <c r="C25" s="21"/>
      <c r="D25" s="21"/>
      <c r="E25" s="21"/>
      <c r="F25" s="21"/>
      <c r="G25" s="79" t="str">
        <f t="shared" si="0"/>
        <v/>
      </c>
    </row>
    <row r="26" spans="2:7" ht="15.75" customHeight="1" thickBot="1" x14ac:dyDescent="0.3">
      <c r="B26" s="80" t="s">
        <v>52</v>
      </c>
      <c r="C26" s="81">
        <f>SUM(C6:C25)</f>
        <v>8226</v>
      </c>
      <c r="D26" s="81">
        <f>SUM(D6:D25)</f>
        <v>8226</v>
      </c>
      <c r="E26" s="81">
        <f>SUM(E6:E25)</f>
        <v>9503.3119635999992</v>
      </c>
      <c r="F26" s="81">
        <f>SUM(F6:F25)</f>
        <v>15735.459359299999</v>
      </c>
      <c r="G26" s="80"/>
    </row>
  </sheetData>
  <mergeCells count="6">
    <mergeCell ref="G4:G5"/>
    <mergeCell ref="B4:B5"/>
    <mergeCell ref="C4:C5"/>
    <mergeCell ref="D4:D5"/>
    <mergeCell ref="E4:E5"/>
    <mergeCell ref="F4:F5"/>
  </mergeCells>
  <pageMargins left="0.7" right="0.7" top="0.75" bottom="0.75" header="0.3" footer="0.3"/>
  <pageSetup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9"/>
  </sheetPr>
  <dimension ref="A1:S27"/>
  <sheetViews>
    <sheetView workbookViewId="0"/>
  </sheetViews>
  <sheetFormatPr defaultRowHeight="15" x14ac:dyDescent="0.25"/>
  <cols>
    <col min="1" max="1" width="4.42578125" customWidth="1"/>
    <col min="5" max="5" width="10.140625" customWidth="1"/>
    <col min="7" max="7" width="12.85546875" customWidth="1"/>
    <col min="15" max="15" width="10.7109375" style="84" bestFit="1" customWidth="1"/>
    <col min="16" max="16" width="14.7109375" style="84" bestFit="1" customWidth="1"/>
    <col min="17" max="17" width="9.140625" style="84" customWidth="1"/>
    <col min="18" max="18" width="15.140625" style="84" customWidth="1"/>
    <col min="19" max="19" width="16.28515625" style="84" customWidth="1"/>
  </cols>
  <sheetData>
    <row r="1" spans="1:19" x14ac:dyDescent="0.25">
      <c r="B1" s="75" t="s">
        <v>2</v>
      </c>
    </row>
    <row r="2" spans="1:19" x14ac:dyDescent="0.25">
      <c r="B2" t="s">
        <v>128</v>
      </c>
    </row>
    <row r="3" spans="1:19" ht="15.75" customHeight="1" thickBot="1" x14ac:dyDescent="0.3">
      <c r="K3" s="34"/>
      <c r="L3" s="34"/>
      <c r="O3" s="85"/>
      <c r="P3" s="85" t="s">
        <v>129</v>
      </c>
      <c r="Q3" s="85"/>
    </row>
    <row r="4" spans="1:19" ht="48" customHeight="1" x14ac:dyDescent="0.25">
      <c r="B4" s="173" t="s">
        <v>14</v>
      </c>
      <c r="C4" s="174" t="s">
        <v>130</v>
      </c>
      <c r="D4" s="174" t="s">
        <v>131</v>
      </c>
      <c r="E4" s="36" t="s">
        <v>132</v>
      </c>
      <c r="F4" s="36" t="s">
        <v>133</v>
      </c>
      <c r="G4" s="174" t="s">
        <v>134</v>
      </c>
      <c r="H4" s="175" t="s">
        <v>135</v>
      </c>
      <c r="I4" s="176"/>
      <c r="J4" s="176"/>
      <c r="L4" s="83" t="s">
        <v>136</v>
      </c>
      <c r="O4" s="171" t="s">
        <v>131</v>
      </c>
      <c r="P4" s="86" t="s">
        <v>132</v>
      </c>
      <c r="Q4" s="86" t="s">
        <v>133</v>
      </c>
    </row>
    <row r="5" spans="1:19" ht="15.75" customHeight="1" thickBot="1" x14ac:dyDescent="0.3">
      <c r="B5" s="157"/>
      <c r="C5" s="157"/>
      <c r="D5" s="157"/>
      <c r="E5" s="5" t="s">
        <v>137</v>
      </c>
      <c r="F5" s="5" t="s">
        <v>138</v>
      </c>
      <c r="G5" s="157"/>
      <c r="H5" s="161"/>
      <c r="I5" s="161"/>
      <c r="J5" s="161"/>
      <c r="O5" s="172"/>
      <c r="P5" s="87" t="s">
        <v>137</v>
      </c>
      <c r="Q5" s="87" t="s">
        <v>138</v>
      </c>
    </row>
    <row r="6" spans="1:19" ht="15.75" customHeight="1" thickBot="1" x14ac:dyDescent="0.3">
      <c r="B6" s="161"/>
      <c r="C6" s="161"/>
      <c r="D6" s="161"/>
      <c r="E6" s="37"/>
      <c r="F6" s="38" t="s">
        <v>139</v>
      </c>
      <c r="G6" s="161"/>
      <c r="H6" s="10" t="s">
        <v>116</v>
      </c>
      <c r="I6" s="10" t="s">
        <v>140</v>
      </c>
      <c r="J6" s="10" t="s">
        <v>141</v>
      </c>
      <c r="K6" s="34"/>
      <c r="L6" s="34"/>
      <c r="O6" s="161"/>
      <c r="P6" s="88"/>
      <c r="Q6" s="89" t="s">
        <v>142</v>
      </c>
      <c r="R6" s="90" t="s">
        <v>143</v>
      </c>
      <c r="S6" s="90" t="s">
        <v>144</v>
      </c>
    </row>
    <row r="7" spans="1:19" x14ac:dyDescent="0.25">
      <c r="B7" s="11" t="s">
        <v>18</v>
      </c>
      <c r="C7" s="40">
        <v>2317</v>
      </c>
      <c r="D7" s="40">
        <f t="shared" ref="D7:D22" si="0">O7/1000</f>
        <v>5033.1390000000001</v>
      </c>
      <c r="E7" s="40">
        <f t="shared" ref="E7:E22" si="1">P7/1000000</f>
        <v>778.09688400000005</v>
      </c>
      <c r="F7" s="40">
        <f t="shared" ref="F7:F22" si="2">Q7</f>
        <v>141741.19481350001</v>
      </c>
      <c r="G7" s="40">
        <f t="shared" ref="G7:G22" si="3">L7*5</f>
        <v>9730</v>
      </c>
      <c r="H7" s="41">
        <f t="shared" ref="H7:H22" si="4">IFERROR(R7/P7,"NaN")</f>
        <v>0.20497323441279838</v>
      </c>
      <c r="I7" s="41">
        <f t="shared" ref="I7:I22" si="5">IFERROR(J7-H7, "NaN")</f>
        <v>0.59864218399825908</v>
      </c>
      <c r="J7" s="41">
        <f t="shared" ref="J7:J22" si="6">IFERROR(S7/P7,"NaN")</f>
        <v>0.80361541841105744</v>
      </c>
      <c r="L7" s="44">
        <v>1946</v>
      </c>
      <c r="O7">
        <v>5033139</v>
      </c>
      <c r="P7">
        <v>778096884</v>
      </c>
      <c r="Q7">
        <v>141741.19481350001</v>
      </c>
      <c r="R7">
        <v>159489035</v>
      </c>
      <c r="S7">
        <v>625290653</v>
      </c>
    </row>
    <row r="8" spans="1:19" x14ac:dyDescent="0.25">
      <c r="B8" s="11" t="s">
        <v>19</v>
      </c>
      <c r="C8" s="40">
        <v>1333</v>
      </c>
      <c r="D8" s="40">
        <f t="shared" si="0"/>
        <v>1811.3240000000001</v>
      </c>
      <c r="E8" s="40">
        <f t="shared" si="1"/>
        <v>256.75493899999998</v>
      </c>
      <c r="F8" s="40">
        <f t="shared" si="2"/>
        <v>60181.322355099997</v>
      </c>
      <c r="G8" s="40">
        <f t="shared" si="3"/>
        <v>5415</v>
      </c>
      <c r="H8" s="41">
        <f t="shared" si="4"/>
        <v>0.25686762738379104</v>
      </c>
      <c r="I8" s="41">
        <f t="shared" si="5"/>
        <v>0.6147253042715568</v>
      </c>
      <c r="J8" s="41">
        <f t="shared" si="6"/>
        <v>0.87159293165534779</v>
      </c>
      <c r="L8" s="44">
        <v>1083</v>
      </c>
      <c r="O8">
        <v>1811324</v>
      </c>
      <c r="P8">
        <v>256754939</v>
      </c>
      <c r="Q8">
        <v>60181.322355099997</v>
      </c>
      <c r="R8">
        <v>65952032</v>
      </c>
      <c r="S8">
        <v>223785790</v>
      </c>
    </row>
    <row r="9" spans="1:19" x14ac:dyDescent="0.25">
      <c r="B9" s="11" t="s">
        <v>20</v>
      </c>
      <c r="C9" s="40">
        <v>339</v>
      </c>
      <c r="D9" s="40">
        <f t="shared" si="0"/>
        <v>441.95400000000001</v>
      </c>
      <c r="E9" s="40">
        <f t="shared" si="1"/>
        <v>61.168384000000003</v>
      </c>
      <c r="F9" s="40">
        <f t="shared" si="2"/>
        <v>10815.863274400001</v>
      </c>
      <c r="G9" s="40">
        <f t="shared" si="3"/>
        <v>1475</v>
      </c>
      <c r="H9" s="41">
        <f t="shared" si="4"/>
        <v>0.33288692079882315</v>
      </c>
      <c r="I9" s="41">
        <f t="shared" si="5"/>
        <v>0.36652302274325249</v>
      </c>
      <c r="J9" s="41">
        <f t="shared" si="6"/>
        <v>0.69940994354207564</v>
      </c>
      <c r="L9" s="44">
        <v>295</v>
      </c>
      <c r="O9">
        <v>441954</v>
      </c>
      <c r="P9">
        <v>61168384</v>
      </c>
      <c r="Q9">
        <v>10815.863274400001</v>
      </c>
      <c r="R9">
        <v>20362155</v>
      </c>
      <c r="S9">
        <v>42781776</v>
      </c>
    </row>
    <row r="10" spans="1:19" x14ac:dyDescent="0.25">
      <c r="B10" s="11" t="s">
        <v>21</v>
      </c>
      <c r="C10" s="40">
        <v>348</v>
      </c>
      <c r="D10" s="40">
        <f t="shared" si="0"/>
        <v>836.86699999999996</v>
      </c>
      <c r="E10" s="40">
        <f t="shared" si="1"/>
        <v>140.20435900000001</v>
      </c>
      <c r="F10" s="40">
        <f t="shared" si="2"/>
        <v>19536.762227399999</v>
      </c>
      <c r="G10" s="40">
        <f t="shared" si="3"/>
        <v>975</v>
      </c>
      <c r="H10" s="41">
        <f t="shared" si="4"/>
        <v>0.30052027127059583</v>
      </c>
      <c r="I10" s="41">
        <f t="shared" si="5"/>
        <v>0.30262237424444122</v>
      </c>
      <c r="J10" s="41">
        <f t="shared" si="6"/>
        <v>0.60314264551503705</v>
      </c>
      <c r="L10" s="44">
        <v>195</v>
      </c>
      <c r="O10">
        <v>836867</v>
      </c>
      <c r="P10">
        <v>140204359</v>
      </c>
      <c r="Q10">
        <v>19536.762227399999</v>
      </c>
      <c r="R10">
        <v>42134252</v>
      </c>
      <c r="S10">
        <v>84563228</v>
      </c>
    </row>
    <row r="11" spans="1:19" x14ac:dyDescent="0.25">
      <c r="A11" t="s">
        <v>43</v>
      </c>
      <c r="B11" s="11" t="s">
        <v>22</v>
      </c>
      <c r="C11" s="40">
        <v>3</v>
      </c>
      <c r="D11" s="40">
        <f t="shared" si="0"/>
        <v>3.7839999999999998</v>
      </c>
      <c r="E11" s="40">
        <f t="shared" si="1"/>
        <v>0.491923</v>
      </c>
      <c r="F11" s="40">
        <f t="shared" si="2"/>
        <v>119.1171951</v>
      </c>
      <c r="G11" s="40">
        <f t="shared" si="3"/>
        <v>15</v>
      </c>
      <c r="H11" s="41">
        <f t="shared" si="4"/>
        <v>0.2628236532953328</v>
      </c>
      <c r="I11" s="41">
        <f t="shared" si="5"/>
        <v>0.71661215271495737</v>
      </c>
      <c r="J11" s="41">
        <f t="shared" si="6"/>
        <v>0.97943580601029023</v>
      </c>
      <c r="L11" s="44">
        <v>3</v>
      </c>
      <c r="O11">
        <v>3784</v>
      </c>
      <c r="P11">
        <v>491923</v>
      </c>
      <c r="Q11">
        <v>119.1171951</v>
      </c>
      <c r="R11">
        <v>129289</v>
      </c>
      <c r="S11">
        <v>481807</v>
      </c>
    </row>
    <row r="12" spans="1:19" x14ac:dyDescent="0.25">
      <c r="B12" s="11" t="s">
        <v>23</v>
      </c>
      <c r="C12" s="40">
        <v>15</v>
      </c>
      <c r="D12" s="40">
        <f t="shared" si="0"/>
        <v>16.408999999999999</v>
      </c>
      <c r="E12" s="40">
        <f t="shared" si="1"/>
        <v>3.0194079999999999</v>
      </c>
      <c r="F12" s="40">
        <f t="shared" si="2"/>
        <v>930.18599300000005</v>
      </c>
      <c r="G12" s="40">
        <f t="shared" si="3"/>
        <v>0</v>
      </c>
      <c r="H12" s="41">
        <f t="shared" si="4"/>
        <v>0.71672725249452873</v>
      </c>
      <c r="I12" s="41">
        <f t="shared" si="5"/>
        <v>0.28327274750547127</v>
      </c>
      <c r="J12" s="41">
        <f t="shared" si="6"/>
        <v>1</v>
      </c>
      <c r="L12" s="44">
        <v>0</v>
      </c>
      <c r="O12">
        <v>16409</v>
      </c>
      <c r="P12">
        <v>3019408</v>
      </c>
      <c r="Q12">
        <v>930.18599300000005</v>
      </c>
      <c r="R12">
        <v>2164092</v>
      </c>
      <c r="S12">
        <v>3019408</v>
      </c>
    </row>
    <row r="13" spans="1:19" x14ac:dyDescent="0.25">
      <c r="B13" s="11" t="s">
        <v>24</v>
      </c>
      <c r="C13" s="40">
        <v>1065</v>
      </c>
      <c r="D13" s="40">
        <f t="shared" si="0"/>
        <v>4265.2569999999996</v>
      </c>
      <c r="E13" s="40">
        <f t="shared" si="1"/>
        <v>731.85682099999997</v>
      </c>
      <c r="F13" s="40">
        <f t="shared" si="2"/>
        <v>172607.50897160001</v>
      </c>
      <c r="G13" s="40">
        <f t="shared" si="3"/>
        <v>2980</v>
      </c>
      <c r="H13" s="41">
        <f t="shared" si="4"/>
        <v>0.33183893219463484</v>
      </c>
      <c r="I13" s="41">
        <f t="shared" si="5"/>
        <v>0.53385345301031228</v>
      </c>
      <c r="J13" s="41">
        <f t="shared" si="6"/>
        <v>0.86569238520494707</v>
      </c>
      <c r="L13" s="44">
        <v>596</v>
      </c>
      <c r="O13">
        <v>4265257</v>
      </c>
      <c r="P13">
        <v>731856821</v>
      </c>
      <c r="Q13">
        <v>172607.50897160001</v>
      </c>
      <c r="R13">
        <v>242858586</v>
      </c>
      <c r="S13">
        <v>633562877</v>
      </c>
    </row>
    <row r="14" spans="1:19" x14ac:dyDescent="0.25">
      <c r="B14" s="11" t="s">
        <v>25</v>
      </c>
      <c r="C14" s="40">
        <v>10</v>
      </c>
      <c r="D14" s="40">
        <f t="shared" si="0"/>
        <v>13.159000000000001</v>
      </c>
      <c r="E14" s="40">
        <f t="shared" si="1"/>
        <v>2.2942710000000002</v>
      </c>
      <c r="F14" s="40">
        <f t="shared" si="2"/>
        <v>720.07378390000008</v>
      </c>
      <c r="G14" s="40">
        <f t="shared" si="3"/>
        <v>0</v>
      </c>
      <c r="H14" s="41">
        <f t="shared" si="4"/>
        <v>0.71891158455125836</v>
      </c>
      <c r="I14" s="41">
        <f t="shared" si="5"/>
        <v>0.28084432920086599</v>
      </c>
      <c r="J14" s="41">
        <f t="shared" si="6"/>
        <v>0.99975591375212436</v>
      </c>
      <c r="L14" s="44">
        <v>0</v>
      </c>
      <c r="O14">
        <v>13159</v>
      </c>
      <c r="P14">
        <v>2294271</v>
      </c>
      <c r="Q14">
        <v>720.07378390000008</v>
      </c>
      <c r="R14">
        <v>1649378</v>
      </c>
      <c r="S14">
        <v>2293711</v>
      </c>
    </row>
    <row r="15" spans="1:19" x14ac:dyDescent="0.25">
      <c r="B15" s="11" t="s">
        <v>26</v>
      </c>
      <c r="C15" s="40">
        <v>215</v>
      </c>
      <c r="D15" s="40">
        <f t="shared" si="0"/>
        <v>788.63499999999999</v>
      </c>
      <c r="E15" s="40">
        <f t="shared" si="1"/>
        <v>114.45011700000001</v>
      </c>
      <c r="F15" s="40">
        <f t="shared" si="2"/>
        <v>10525.4535535</v>
      </c>
      <c r="G15" s="40">
        <f t="shared" si="3"/>
        <v>335</v>
      </c>
      <c r="H15" s="41">
        <f t="shared" si="4"/>
        <v>0.22072533136859965</v>
      </c>
      <c r="I15" s="41">
        <f t="shared" si="5"/>
        <v>7.0055550926173354E-2</v>
      </c>
      <c r="J15" s="41">
        <f t="shared" si="6"/>
        <v>0.290780882294773</v>
      </c>
      <c r="L15" s="44">
        <v>67</v>
      </c>
      <c r="O15">
        <v>788635</v>
      </c>
      <c r="P15">
        <v>114450117</v>
      </c>
      <c r="Q15">
        <v>10525.4535535</v>
      </c>
      <c r="R15">
        <v>25262040</v>
      </c>
      <c r="S15">
        <v>33279906</v>
      </c>
    </row>
    <row r="16" spans="1:19" x14ac:dyDescent="0.25">
      <c r="B16" s="11" t="s">
        <v>27</v>
      </c>
      <c r="C16" s="40">
        <v>138</v>
      </c>
      <c r="D16" s="40">
        <f t="shared" si="0"/>
        <v>179.30500000000001</v>
      </c>
      <c r="E16" s="40">
        <f t="shared" si="1"/>
        <v>24.014676000000001</v>
      </c>
      <c r="F16" s="40">
        <f t="shared" si="2"/>
        <v>6281.2727415999998</v>
      </c>
      <c r="G16" s="40">
        <f t="shared" si="3"/>
        <v>405</v>
      </c>
      <c r="H16" s="41">
        <f t="shared" si="4"/>
        <v>0.40653532031829204</v>
      </c>
      <c r="I16" s="41">
        <f t="shared" si="5"/>
        <v>0.42489092919679611</v>
      </c>
      <c r="J16" s="41">
        <f t="shared" si="6"/>
        <v>0.83142624951508814</v>
      </c>
      <c r="L16" s="44">
        <v>81</v>
      </c>
      <c r="O16">
        <v>179305</v>
      </c>
      <c r="P16">
        <v>24014676</v>
      </c>
      <c r="Q16">
        <v>6281.2727415999998</v>
      </c>
      <c r="R16">
        <v>9762814</v>
      </c>
      <c r="S16">
        <v>19966432</v>
      </c>
    </row>
    <row r="17" spans="2:19" x14ac:dyDescent="0.25">
      <c r="B17" s="11" t="s">
        <v>28</v>
      </c>
      <c r="C17" s="40">
        <v>737</v>
      </c>
      <c r="D17" s="40">
        <f t="shared" si="0"/>
        <v>938.572</v>
      </c>
      <c r="E17" s="40">
        <f t="shared" si="1"/>
        <v>119.99225199999999</v>
      </c>
      <c r="F17" s="40">
        <f t="shared" si="2"/>
        <v>31232.094431199999</v>
      </c>
      <c r="G17" s="40">
        <f t="shared" si="3"/>
        <v>3465</v>
      </c>
      <c r="H17" s="41">
        <f t="shared" si="4"/>
        <v>0.21375505978502679</v>
      </c>
      <c r="I17" s="41">
        <f t="shared" si="5"/>
        <v>0.75728357027585425</v>
      </c>
      <c r="J17" s="41">
        <f t="shared" si="6"/>
        <v>0.97103863006088098</v>
      </c>
      <c r="L17" s="44">
        <v>693</v>
      </c>
      <c r="O17">
        <v>938572</v>
      </c>
      <c r="P17">
        <v>119992252</v>
      </c>
      <c r="Q17">
        <v>31232.094431199999</v>
      </c>
      <c r="R17">
        <v>25648951</v>
      </c>
      <c r="S17">
        <v>116517112</v>
      </c>
    </row>
    <row r="18" spans="2:19" x14ac:dyDescent="0.25">
      <c r="B18" s="11" t="s">
        <v>29</v>
      </c>
      <c r="C18" s="40">
        <v>807</v>
      </c>
      <c r="D18" s="40">
        <f t="shared" si="0"/>
        <v>1294.2329999999999</v>
      </c>
      <c r="E18" s="40">
        <f t="shared" si="1"/>
        <v>187.96734499999999</v>
      </c>
      <c r="F18" s="40">
        <f t="shared" si="2"/>
        <v>63832.496443000004</v>
      </c>
      <c r="G18" s="40">
        <f t="shared" si="3"/>
        <v>2330</v>
      </c>
      <c r="H18" s="41">
        <f t="shared" si="4"/>
        <v>0.4380793749041888</v>
      </c>
      <c r="I18" s="41">
        <f t="shared" si="5"/>
        <v>0.51676182902939871</v>
      </c>
      <c r="J18" s="41">
        <f t="shared" si="6"/>
        <v>0.95484120393358751</v>
      </c>
      <c r="L18" s="44">
        <v>466</v>
      </c>
      <c r="O18">
        <v>1294233</v>
      </c>
      <c r="P18">
        <v>187967345</v>
      </c>
      <c r="Q18">
        <v>63832.496443000004</v>
      </c>
      <c r="R18">
        <v>82344617</v>
      </c>
      <c r="S18">
        <v>179478966</v>
      </c>
    </row>
    <row r="19" spans="2:19" x14ac:dyDescent="0.25">
      <c r="B19" s="11" t="s">
        <v>30</v>
      </c>
      <c r="C19" s="40">
        <v>2</v>
      </c>
      <c r="D19" s="40">
        <f t="shared" si="0"/>
        <v>1.478</v>
      </c>
      <c r="E19" s="40">
        <f t="shared" si="1"/>
        <v>0.25768999999999997</v>
      </c>
      <c r="F19" s="40">
        <f t="shared" si="2"/>
        <v>49.651149799999999</v>
      </c>
      <c r="G19" s="40">
        <f t="shared" si="3"/>
        <v>0</v>
      </c>
      <c r="H19" s="41">
        <f t="shared" si="4"/>
        <v>0.26296713104893477</v>
      </c>
      <c r="I19" s="41">
        <f t="shared" si="5"/>
        <v>0.73698630136986298</v>
      </c>
      <c r="J19" s="41">
        <f t="shared" si="6"/>
        <v>0.99995343241879775</v>
      </c>
      <c r="L19" s="44">
        <v>0</v>
      </c>
      <c r="O19">
        <v>1478</v>
      </c>
      <c r="P19">
        <v>257690</v>
      </c>
      <c r="Q19">
        <v>49.651149799999999</v>
      </c>
      <c r="R19">
        <v>67764</v>
      </c>
      <c r="S19">
        <v>257678</v>
      </c>
    </row>
    <row r="20" spans="2:19" x14ac:dyDescent="0.25">
      <c r="B20" s="11" t="s">
        <v>31</v>
      </c>
      <c r="C20" s="40">
        <v>3</v>
      </c>
      <c r="D20" s="40">
        <f t="shared" si="0"/>
        <v>2.3410000000000002</v>
      </c>
      <c r="E20" s="40">
        <f t="shared" si="1"/>
        <v>0.40815299999999999</v>
      </c>
      <c r="F20" s="40">
        <f t="shared" si="2"/>
        <v>78.651254699999996</v>
      </c>
      <c r="G20" s="40">
        <f t="shared" si="3"/>
        <v>0</v>
      </c>
      <c r="H20" s="41">
        <f t="shared" si="4"/>
        <v>0.25570558099536206</v>
      </c>
      <c r="I20" s="41">
        <f t="shared" si="5"/>
        <v>0.74427726857330456</v>
      </c>
      <c r="J20" s="41">
        <f t="shared" si="6"/>
        <v>0.99998284956866668</v>
      </c>
      <c r="L20" s="44">
        <v>0</v>
      </c>
      <c r="O20">
        <v>2341</v>
      </c>
      <c r="P20">
        <v>408153</v>
      </c>
      <c r="Q20">
        <v>78.651254699999996</v>
      </c>
      <c r="R20">
        <v>104367</v>
      </c>
      <c r="S20">
        <v>408146</v>
      </c>
    </row>
    <row r="21" spans="2:19" x14ac:dyDescent="0.25">
      <c r="B21" s="11" t="s">
        <v>32</v>
      </c>
      <c r="C21" s="40">
        <v>772</v>
      </c>
      <c r="D21" s="40">
        <f t="shared" si="0"/>
        <v>1173.807</v>
      </c>
      <c r="E21" s="40">
        <f t="shared" si="1"/>
        <v>182.38777999999999</v>
      </c>
      <c r="F21" s="40">
        <f t="shared" si="2"/>
        <v>44720.331941800003</v>
      </c>
      <c r="G21" s="40">
        <f t="shared" si="3"/>
        <v>2765</v>
      </c>
      <c r="H21" s="41">
        <f t="shared" si="4"/>
        <v>0.36688014953633408</v>
      </c>
      <c r="I21" s="41">
        <f t="shared" si="5"/>
        <v>0.56384988073214115</v>
      </c>
      <c r="J21" s="41">
        <f t="shared" si="6"/>
        <v>0.93073003026847523</v>
      </c>
      <c r="L21" s="44">
        <v>553</v>
      </c>
      <c r="O21">
        <v>1173807</v>
      </c>
      <c r="P21">
        <v>182387780</v>
      </c>
      <c r="Q21">
        <v>44720.331941800003</v>
      </c>
      <c r="R21">
        <v>66914456</v>
      </c>
      <c r="S21">
        <v>169753784</v>
      </c>
    </row>
    <row r="22" spans="2:19" x14ac:dyDescent="0.25">
      <c r="B22" s="11" t="s">
        <v>33</v>
      </c>
      <c r="C22" s="40">
        <v>3531</v>
      </c>
      <c r="D22" s="40">
        <f t="shared" si="0"/>
        <v>3968.8580000000002</v>
      </c>
      <c r="E22" s="40">
        <f t="shared" si="1"/>
        <v>518.22346900000002</v>
      </c>
      <c r="F22" s="40">
        <f t="shared" si="2"/>
        <v>136182.49006390001</v>
      </c>
      <c r="G22" s="40">
        <f t="shared" si="3"/>
        <v>11240</v>
      </c>
      <c r="H22" s="41">
        <f t="shared" si="4"/>
        <v>0.34248990757305897</v>
      </c>
      <c r="I22" s="41">
        <f t="shared" si="5"/>
        <v>0.49935699457872296</v>
      </c>
      <c r="J22" s="41">
        <f t="shared" si="6"/>
        <v>0.84184690215178193</v>
      </c>
      <c r="L22" s="44">
        <v>2248</v>
      </c>
      <c r="O22">
        <v>3968858</v>
      </c>
      <c r="P22">
        <v>518223469</v>
      </c>
      <c r="Q22">
        <v>136182.49006390001</v>
      </c>
      <c r="R22">
        <v>177486308</v>
      </c>
      <c r="S22">
        <v>436264822</v>
      </c>
    </row>
    <row r="23" spans="2:19" x14ac:dyDescent="0.25">
      <c r="B23" s="11"/>
      <c r="C23" s="40"/>
      <c r="D23" s="40"/>
      <c r="E23" s="40"/>
      <c r="F23" s="40"/>
      <c r="G23" s="40"/>
      <c r="H23" s="41"/>
      <c r="I23" s="41"/>
      <c r="J23" s="41"/>
      <c r="L23" s="44"/>
    </row>
    <row r="24" spans="2:19" x14ac:dyDescent="0.25">
      <c r="B24" s="11"/>
      <c r="C24" s="40"/>
      <c r="D24" s="40"/>
      <c r="E24" s="40"/>
      <c r="F24" s="40"/>
      <c r="G24" s="40"/>
      <c r="H24" s="41"/>
      <c r="I24" s="41"/>
      <c r="J24" s="41"/>
      <c r="L24" s="44"/>
    </row>
    <row r="25" spans="2:19" x14ac:dyDescent="0.25">
      <c r="B25" s="11"/>
      <c r="C25" s="40"/>
      <c r="D25" s="40"/>
      <c r="E25" s="40"/>
      <c r="F25" s="40"/>
      <c r="G25" s="40"/>
      <c r="H25" s="41"/>
      <c r="I25" s="41"/>
      <c r="J25" s="41"/>
      <c r="L25" s="44"/>
    </row>
    <row r="26" spans="2:19" ht="15.75" customHeight="1" thickBot="1" x14ac:dyDescent="0.3">
      <c r="B26" s="12"/>
      <c r="C26" s="103"/>
      <c r="D26" s="103"/>
      <c r="E26" s="103"/>
      <c r="F26" s="103"/>
      <c r="G26" s="103"/>
      <c r="H26" s="104"/>
      <c r="I26" s="104"/>
      <c r="J26" s="104"/>
      <c r="K26" s="34"/>
      <c r="L26" s="57"/>
    </row>
    <row r="27" spans="2:19" ht="15.75" customHeight="1" thickBot="1" x14ac:dyDescent="0.3">
      <c r="B27" s="34" t="s">
        <v>34</v>
      </c>
      <c r="C27" s="57">
        <f>SUM(C7:C26)</f>
        <v>11635</v>
      </c>
      <c r="D27" s="63">
        <f>ROUNDUP(SUM(D7:D26),-1)</f>
        <v>20770</v>
      </c>
      <c r="E27" s="63">
        <f>ROUNDUP(SUM(E7:E26),-1)</f>
        <v>3130</v>
      </c>
      <c r="F27" s="63">
        <f>ROUNDUP(SUM(F7:F26),-2)</f>
        <v>699600</v>
      </c>
      <c r="G27" s="63">
        <f>ROUNDUP(SUM(G7:G26),-2)</f>
        <v>41200</v>
      </c>
      <c r="H27" s="140">
        <f t="shared" ref="H27" si="7">IFERROR(R27/P27,"NaN")</f>
        <v>0.29546820298978482</v>
      </c>
      <c r="I27" s="140">
        <f t="shared" ref="I27" si="8">IFERROR(J27-H27, "NaN")</f>
        <v>0.52837713084954563</v>
      </c>
      <c r="J27" s="140">
        <f t="shared" ref="J27" si="9">IFERROR(S27/P27,"NaN")</f>
        <v>0.82384533383933045</v>
      </c>
      <c r="K27" s="34"/>
      <c r="L27" s="57">
        <f>SUM(L7:L26)</f>
        <v>8226</v>
      </c>
      <c r="O27" s="63">
        <f>SUM(O7:O26)</f>
        <v>20769122</v>
      </c>
      <c r="P27" s="63">
        <f t="shared" ref="P27:S27" si="10">SUM(P7:P26)</f>
        <v>3121588471</v>
      </c>
      <c r="Q27" s="63">
        <f t="shared" si="10"/>
        <v>699554.47019349993</v>
      </c>
      <c r="R27" s="63">
        <f t="shared" si="10"/>
        <v>922330136</v>
      </c>
      <c r="S27" s="63">
        <f t="shared" si="10"/>
        <v>2571706096</v>
      </c>
    </row>
  </sheetData>
  <mergeCells count="6">
    <mergeCell ref="O4:O6"/>
    <mergeCell ref="B4:B6"/>
    <mergeCell ref="C4:C6"/>
    <mergeCell ref="D4:D6"/>
    <mergeCell ref="G4:G6"/>
    <mergeCell ref="H4:J5"/>
  </mergeCells>
  <pageMargins left="0.7" right="0.7" top="0.75" bottom="0.75" header="0.3" footer="0.3"/>
  <pageSetup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9"/>
  </sheetPr>
  <dimension ref="A1:AG30"/>
  <sheetViews>
    <sheetView workbookViewId="0"/>
  </sheetViews>
  <sheetFormatPr defaultRowHeight="15" x14ac:dyDescent="0.25"/>
  <cols>
    <col min="1" max="1" width="5.140625" customWidth="1"/>
    <col min="2" max="2" width="14.42578125" customWidth="1"/>
  </cols>
  <sheetData>
    <row r="1" spans="1:33" ht="28.5" customHeight="1" x14ac:dyDescent="0.25">
      <c r="B1" s="76" t="s">
        <v>78</v>
      </c>
    </row>
    <row r="2" spans="1:33" s="77" customFormat="1" x14ac:dyDescent="0.25">
      <c r="A2" s="77" t="s">
        <v>43</v>
      </c>
      <c r="B2" s="91" t="s">
        <v>45</v>
      </c>
    </row>
    <row r="3" spans="1:33" s="77" customFormat="1" x14ac:dyDescent="0.25"/>
    <row r="4" spans="1:33" s="77" customFormat="1" ht="15.75" customHeight="1" thickBot="1" x14ac:dyDescent="0.3">
      <c r="B4" s="92"/>
      <c r="C4" s="177" t="s">
        <v>5</v>
      </c>
      <c r="D4" s="145"/>
      <c r="E4" s="145"/>
      <c r="F4" s="145"/>
      <c r="G4" s="145"/>
      <c r="H4" s="145"/>
      <c r="I4" s="145"/>
      <c r="J4" s="93"/>
      <c r="K4" s="177" t="s">
        <v>6</v>
      </c>
      <c r="L4" s="145"/>
      <c r="M4" s="145"/>
      <c r="N4" s="145"/>
      <c r="O4" s="145"/>
      <c r="P4" s="145"/>
      <c r="Q4" s="145"/>
      <c r="S4" s="177" t="s">
        <v>5</v>
      </c>
      <c r="T4" s="145"/>
      <c r="U4" s="145"/>
      <c r="V4" s="145"/>
      <c r="W4" s="145"/>
      <c r="X4" s="145"/>
      <c r="Y4" s="145"/>
      <c r="Z4" s="93"/>
      <c r="AA4" s="177" t="s">
        <v>6</v>
      </c>
      <c r="AB4" s="145"/>
      <c r="AC4" s="145"/>
      <c r="AD4" s="145"/>
      <c r="AE4" s="145"/>
      <c r="AF4" s="145"/>
      <c r="AG4" s="145"/>
    </row>
    <row r="5" spans="1:33" s="77" customFormat="1" ht="15.75" customHeight="1" thickBot="1" x14ac:dyDescent="0.3">
      <c r="B5" s="91"/>
      <c r="C5" s="178" t="s">
        <v>46</v>
      </c>
      <c r="D5" s="143"/>
      <c r="E5" s="143"/>
      <c r="F5" s="143"/>
      <c r="G5" s="143"/>
      <c r="H5" s="143"/>
      <c r="I5" s="94"/>
      <c r="J5" s="91"/>
      <c r="K5" s="178" t="s">
        <v>46</v>
      </c>
      <c r="L5" s="143"/>
      <c r="M5" s="143"/>
      <c r="N5" s="143"/>
      <c r="O5" s="143"/>
      <c r="P5" s="143"/>
      <c r="Q5" s="95"/>
      <c r="S5" s="178" t="s">
        <v>46</v>
      </c>
      <c r="T5" s="143"/>
      <c r="U5" s="143"/>
      <c r="V5" s="143"/>
      <c r="W5" s="143"/>
      <c r="X5" s="143"/>
      <c r="Y5" s="94"/>
      <c r="Z5" s="91"/>
      <c r="AA5" s="178" t="s">
        <v>46</v>
      </c>
      <c r="AB5" s="143"/>
      <c r="AC5" s="143"/>
      <c r="AD5" s="143"/>
      <c r="AE5" s="143"/>
      <c r="AF5" s="143"/>
      <c r="AG5" s="95"/>
    </row>
    <row r="6" spans="1:33" s="77" customFormat="1" ht="20.25" customHeight="1" x14ac:dyDescent="0.25">
      <c r="B6" s="183" t="s">
        <v>14</v>
      </c>
      <c r="C6" s="179" t="s">
        <v>47</v>
      </c>
      <c r="D6" s="96" t="s">
        <v>48</v>
      </c>
      <c r="E6" s="179" t="s">
        <v>49</v>
      </c>
      <c r="F6" s="96" t="s">
        <v>50</v>
      </c>
      <c r="G6" s="179" t="s">
        <v>51</v>
      </c>
      <c r="H6" s="179" t="s">
        <v>33</v>
      </c>
      <c r="I6" s="180" t="s">
        <v>52</v>
      </c>
      <c r="J6" s="181"/>
      <c r="K6" s="179" t="s">
        <v>47</v>
      </c>
      <c r="L6" s="96" t="s">
        <v>48</v>
      </c>
      <c r="M6" s="179" t="s">
        <v>49</v>
      </c>
      <c r="N6" s="96" t="s">
        <v>50</v>
      </c>
      <c r="O6" s="179" t="s">
        <v>51</v>
      </c>
      <c r="P6" s="179" t="s">
        <v>33</v>
      </c>
      <c r="Q6" s="179" t="s">
        <v>52</v>
      </c>
      <c r="S6" s="179" t="s">
        <v>47</v>
      </c>
      <c r="T6" s="96" t="s">
        <v>48</v>
      </c>
      <c r="U6" s="179" t="s">
        <v>49</v>
      </c>
      <c r="V6" s="96" t="s">
        <v>50</v>
      </c>
      <c r="W6" s="179" t="s">
        <v>51</v>
      </c>
      <c r="X6" s="179" t="s">
        <v>33</v>
      </c>
      <c r="Y6" s="180" t="s">
        <v>52</v>
      </c>
      <c r="Z6" s="181"/>
      <c r="AA6" s="179" t="s">
        <v>47</v>
      </c>
      <c r="AB6" s="96" t="s">
        <v>48</v>
      </c>
      <c r="AC6" s="179" t="s">
        <v>49</v>
      </c>
      <c r="AD6" s="96" t="s">
        <v>50</v>
      </c>
      <c r="AE6" s="179" t="s">
        <v>51</v>
      </c>
      <c r="AF6" s="179" t="s">
        <v>33</v>
      </c>
      <c r="AG6" s="179" t="s">
        <v>52</v>
      </c>
    </row>
    <row r="7" spans="1:33" s="77" customFormat="1" ht="15.75" customHeight="1" thickBot="1" x14ac:dyDescent="0.3">
      <c r="B7" s="145"/>
      <c r="C7" s="145"/>
      <c r="D7" s="95" t="s">
        <v>53</v>
      </c>
      <c r="E7" s="145"/>
      <c r="F7" s="95" t="s">
        <v>54</v>
      </c>
      <c r="G7" s="145"/>
      <c r="H7" s="145"/>
      <c r="I7" s="145"/>
      <c r="J7" s="182"/>
      <c r="K7" s="145"/>
      <c r="L7" s="95" t="s">
        <v>53</v>
      </c>
      <c r="M7" s="145"/>
      <c r="N7" s="95" t="s">
        <v>54</v>
      </c>
      <c r="O7" s="145"/>
      <c r="P7" s="145"/>
      <c r="Q7" s="145"/>
      <c r="S7" s="145"/>
      <c r="T7" s="95" t="s">
        <v>53</v>
      </c>
      <c r="U7" s="145"/>
      <c r="V7" s="95" t="s">
        <v>54</v>
      </c>
      <c r="W7" s="145"/>
      <c r="X7" s="145"/>
      <c r="Y7" s="145"/>
      <c r="Z7" s="182"/>
      <c r="AA7" s="145"/>
      <c r="AB7" s="95" t="s">
        <v>53</v>
      </c>
      <c r="AC7" s="145"/>
      <c r="AD7" s="95" t="s">
        <v>54</v>
      </c>
      <c r="AE7" s="145"/>
      <c r="AF7" s="145"/>
      <c r="AG7" s="145"/>
    </row>
    <row r="8" spans="1:33" x14ac:dyDescent="0.25">
      <c r="B8" s="2" t="s">
        <v>18</v>
      </c>
      <c r="C8" s="131">
        <v>6503.1604826000003</v>
      </c>
      <c r="D8" s="131">
        <v>831.04104529999995</v>
      </c>
      <c r="E8" s="131">
        <v>2608.5181689000001</v>
      </c>
      <c r="F8" s="131">
        <v>0</v>
      </c>
      <c r="G8" s="131">
        <v>0</v>
      </c>
      <c r="H8" s="131">
        <v>236.07627790000001</v>
      </c>
      <c r="I8" s="132">
        <f t="shared" ref="I8:I23" si="0">SUM(C8:H8)</f>
        <v>10178.7959747</v>
      </c>
      <c r="J8" s="15"/>
      <c r="K8" s="131">
        <v>8458.6546409000002</v>
      </c>
      <c r="L8" s="131">
        <v>219.8157473</v>
      </c>
      <c r="M8" s="131">
        <v>1167.4472883999999</v>
      </c>
      <c r="N8" s="131">
        <v>4873.8999923000001</v>
      </c>
      <c r="O8" s="131">
        <v>669.75999999999988</v>
      </c>
      <c r="P8" s="131">
        <v>0</v>
      </c>
      <c r="Q8" s="132">
        <f t="shared" ref="Q8:Q23" si="1">SUM(K8:P8)</f>
        <v>15389.577668899999</v>
      </c>
      <c r="S8" s="133">
        <f t="shared" ref="S8:S23" si="2">IFERROR(C8/$I8, "")</f>
        <v>0.6388929003748568</v>
      </c>
      <c r="T8" s="133">
        <f t="shared" ref="T8:T23" si="3">IFERROR(D8/$I8, "")</f>
        <v>8.1644336654905128E-2</v>
      </c>
      <c r="U8" s="133">
        <f t="shared" ref="U8:U23" si="4">IFERROR(E8/$I8, "")</f>
        <v>0.25626981574084268</v>
      </c>
      <c r="V8" s="133">
        <f t="shared" ref="V8:V23" si="5">IFERROR(F8/$I8, "")</f>
        <v>0</v>
      </c>
      <c r="W8" s="133">
        <f t="shared" ref="W8:W23" si="6">IFERROR(G8/$I8, "")</f>
        <v>0</v>
      </c>
      <c r="X8" s="133">
        <f t="shared" ref="X8:X23" si="7">IFERROR(H8/$I8, "")</f>
        <v>2.3192947229395456E-2</v>
      </c>
      <c r="Y8" s="134">
        <f t="shared" ref="Y8:Y23" si="8">SUM(S8:X8)</f>
        <v>1</v>
      </c>
      <c r="Z8" s="98"/>
      <c r="AA8" s="133">
        <f t="shared" ref="AA8:AA23" si="9">IFERROR(K8/$Q8, "")</f>
        <v>0.54963526763919313</v>
      </c>
      <c r="AB8" s="133">
        <f t="shared" ref="AB8:AB23" si="10">IFERROR(L8/$Q8, "")</f>
        <v>1.4283416480246515E-2</v>
      </c>
      <c r="AC8" s="133">
        <f t="shared" ref="AC8:AC23" si="11">IFERROR(M8/$Q8, "")</f>
        <v>7.5859605345716133E-2</v>
      </c>
      <c r="AD8" s="133">
        <f t="shared" ref="AD8:AD23" si="12">IFERROR(N8/$Q8, "")</f>
        <v>0.31670134796157612</v>
      </c>
      <c r="AE8" s="133">
        <f t="shared" ref="AE8:AE23" si="13">IFERROR(O8/$Q8, "")</f>
        <v>4.3520362573268218E-2</v>
      </c>
      <c r="AF8" s="133">
        <f t="shared" ref="AF8:AF23" si="14">IFERROR(P8/$Q8, "")</f>
        <v>0</v>
      </c>
      <c r="AG8" s="134">
        <f t="shared" ref="AG8:AG23" si="15">SUM(AA8:AF8)</f>
        <v>1.0000000000000002</v>
      </c>
    </row>
    <row r="9" spans="1:33" x14ac:dyDescent="0.25">
      <c r="B9" s="2" t="s">
        <v>19</v>
      </c>
      <c r="C9" s="131">
        <v>1387.0779914</v>
      </c>
      <c r="D9" s="131">
        <v>190.19459000000001</v>
      </c>
      <c r="E9" s="131">
        <v>37.197568799999999</v>
      </c>
      <c r="F9" s="131">
        <v>0</v>
      </c>
      <c r="G9" s="131">
        <v>0</v>
      </c>
      <c r="H9" s="131">
        <v>0</v>
      </c>
      <c r="I9" s="132">
        <f t="shared" si="0"/>
        <v>1614.4701502</v>
      </c>
      <c r="J9" s="15"/>
      <c r="K9" s="131">
        <v>3359.7227760999999</v>
      </c>
      <c r="L9" s="131">
        <v>135.7598624</v>
      </c>
      <c r="M9" s="131">
        <v>97.4773584</v>
      </c>
      <c r="N9" s="131">
        <v>105.40000190000001</v>
      </c>
      <c r="O9" s="131">
        <v>170.66</v>
      </c>
      <c r="P9" s="131">
        <v>0</v>
      </c>
      <c r="Q9" s="132">
        <f t="shared" si="1"/>
        <v>3869.0199987999999</v>
      </c>
      <c r="S9" s="133">
        <f t="shared" si="2"/>
        <v>0.85915369276302145</v>
      </c>
      <c r="T9" s="133">
        <f t="shared" si="3"/>
        <v>0.11780619788878646</v>
      </c>
      <c r="U9" s="133">
        <f t="shared" si="4"/>
        <v>2.3040109348192023E-2</v>
      </c>
      <c r="V9" s="133">
        <f t="shared" si="5"/>
        <v>0</v>
      </c>
      <c r="W9" s="133">
        <f t="shared" si="6"/>
        <v>0</v>
      </c>
      <c r="X9" s="133">
        <f t="shared" si="7"/>
        <v>0</v>
      </c>
      <c r="Y9" s="134">
        <f t="shared" si="8"/>
        <v>0.99999999999999989</v>
      </c>
      <c r="Z9" s="98"/>
      <c r="AA9" s="133">
        <f t="shared" si="9"/>
        <v>0.86836531657681748</v>
      </c>
      <c r="AB9" s="133">
        <f t="shared" si="10"/>
        <v>3.5088953389257937E-2</v>
      </c>
      <c r="AC9" s="133">
        <f t="shared" si="11"/>
        <v>2.5194327873785401E-2</v>
      </c>
      <c r="AD9" s="133">
        <f t="shared" si="12"/>
        <v>2.7242041119635064E-2</v>
      </c>
      <c r="AE9" s="133">
        <f t="shared" si="13"/>
        <v>4.4109361040504114E-2</v>
      </c>
      <c r="AF9" s="133">
        <f t="shared" si="14"/>
        <v>0</v>
      </c>
      <c r="AG9" s="134">
        <f t="shared" si="15"/>
        <v>1</v>
      </c>
    </row>
    <row r="10" spans="1:33" x14ac:dyDescent="0.25">
      <c r="B10" s="2" t="s">
        <v>20</v>
      </c>
      <c r="C10" s="131">
        <v>494.45048109999988</v>
      </c>
      <c r="D10" s="131">
        <v>293.75941660000001</v>
      </c>
      <c r="E10" s="131">
        <v>150.5636591</v>
      </c>
      <c r="F10" s="131">
        <v>0</v>
      </c>
      <c r="G10" s="131">
        <v>0</v>
      </c>
      <c r="H10" s="131">
        <v>0</v>
      </c>
      <c r="I10" s="132">
        <f t="shared" si="0"/>
        <v>938.77355679999982</v>
      </c>
      <c r="J10" s="15"/>
      <c r="K10" s="131">
        <v>863.57679789999997</v>
      </c>
      <c r="L10" s="131">
        <v>195.3920109</v>
      </c>
      <c r="M10" s="131">
        <v>202.28344749999999</v>
      </c>
      <c r="N10" s="131">
        <v>187.00000019999999</v>
      </c>
      <c r="O10" s="131">
        <v>0</v>
      </c>
      <c r="P10" s="131">
        <v>0</v>
      </c>
      <c r="Q10" s="132">
        <f t="shared" si="1"/>
        <v>1448.2522564999999</v>
      </c>
      <c r="S10" s="133">
        <f t="shared" si="2"/>
        <v>0.52669834756044331</v>
      </c>
      <c r="T10" s="133">
        <f t="shared" si="3"/>
        <v>0.31291829054211817</v>
      </c>
      <c r="U10" s="133">
        <f t="shared" si="4"/>
        <v>0.1603833618974386</v>
      </c>
      <c r="V10" s="133">
        <f t="shared" si="5"/>
        <v>0</v>
      </c>
      <c r="W10" s="133">
        <f t="shared" si="6"/>
        <v>0</v>
      </c>
      <c r="X10" s="133">
        <f t="shared" si="7"/>
        <v>0</v>
      </c>
      <c r="Y10" s="134">
        <f t="shared" si="8"/>
        <v>1</v>
      </c>
      <c r="Z10" s="98"/>
      <c r="AA10" s="133">
        <f t="shared" si="9"/>
        <v>0.59628893656068682</v>
      </c>
      <c r="AB10" s="133">
        <f t="shared" si="10"/>
        <v>0.13491573033844606</v>
      </c>
      <c r="AC10" s="133">
        <f t="shared" si="11"/>
        <v>0.13967418078730265</v>
      </c>
      <c r="AD10" s="133">
        <f t="shared" si="12"/>
        <v>0.1291211523135645</v>
      </c>
      <c r="AE10" s="133">
        <f t="shared" si="13"/>
        <v>0</v>
      </c>
      <c r="AF10" s="133">
        <f t="shared" si="14"/>
        <v>0</v>
      </c>
      <c r="AG10" s="134">
        <f t="shared" si="15"/>
        <v>1</v>
      </c>
    </row>
    <row r="11" spans="1:33" x14ac:dyDescent="0.25">
      <c r="B11" s="2" t="s">
        <v>21</v>
      </c>
      <c r="C11" s="131">
        <v>1386.0023837000001</v>
      </c>
      <c r="D11" s="131">
        <v>330.48391220000008</v>
      </c>
      <c r="E11" s="131">
        <v>449.59899309999997</v>
      </c>
      <c r="F11" s="131">
        <v>0</v>
      </c>
      <c r="G11" s="131">
        <v>0</v>
      </c>
      <c r="H11" s="131">
        <v>0</v>
      </c>
      <c r="I11" s="132">
        <f t="shared" si="0"/>
        <v>2166.0852890000001</v>
      </c>
      <c r="J11" s="15"/>
      <c r="K11" s="131">
        <v>1425.7213214000001</v>
      </c>
      <c r="L11" s="131">
        <v>72.670919300000008</v>
      </c>
      <c r="M11" s="131">
        <v>305.84976349999999</v>
      </c>
      <c r="N11" s="131">
        <v>595.00000839999996</v>
      </c>
      <c r="O11" s="131">
        <v>0</v>
      </c>
      <c r="P11" s="131">
        <v>0</v>
      </c>
      <c r="Q11" s="132">
        <f t="shared" si="1"/>
        <v>2399.2420125999997</v>
      </c>
      <c r="S11" s="133">
        <f t="shared" si="2"/>
        <v>0.63986510168298361</v>
      </c>
      <c r="T11" s="133">
        <f t="shared" si="3"/>
        <v>0.15257197575658346</v>
      </c>
      <c r="U11" s="133">
        <f t="shared" si="4"/>
        <v>0.20756292256043291</v>
      </c>
      <c r="V11" s="133">
        <f t="shared" si="5"/>
        <v>0</v>
      </c>
      <c r="W11" s="133">
        <f t="shared" si="6"/>
        <v>0</v>
      </c>
      <c r="X11" s="133">
        <f t="shared" si="7"/>
        <v>0</v>
      </c>
      <c r="Y11" s="134">
        <f t="shared" si="8"/>
        <v>1</v>
      </c>
      <c r="Z11" s="98"/>
      <c r="AA11" s="133">
        <f t="shared" si="9"/>
        <v>0.5942382277038325</v>
      </c>
      <c r="AB11" s="133">
        <f t="shared" si="10"/>
        <v>3.0289115861741815E-2</v>
      </c>
      <c r="AC11" s="133">
        <f t="shared" si="11"/>
        <v>0.12747766248414352</v>
      </c>
      <c r="AD11" s="133">
        <f t="shared" si="12"/>
        <v>0.24799499395028227</v>
      </c>
      <c r="AE11" s="133">
        <f t="shared" si="13"/>
        <v>0</v>
      </c>
      <c r="AF11" s="133">
        <f t="shared" si="14"/>
        <v>0</v>
      </c>
      <c r="AG11" s="134">
        <f t="shared" si="15"/>
        <v>1</v>
      </c>
    </row>
    <row r="12" spans="1:33" x14ac:dyDescent="0.25">
      <c r="B12" s="2" t="s">
        <v>22</v>
      </c>
      <c r="C12" s="131">
        <v>214.2608688</v>
      </c>
      <c r="D12" s="131">
        <v>13.3913043</v>
      </c>
      <c r="E12" s="131">
        <v>7.3043475999999998</v>
      </c>
      <c r="F12" s="131">
        <v>0</v>
      </c>
      <c r="G12" s="131">
        <v>0</v>
      </c>
      <c r="H12" s="131">
        <v>0</v>
      </c>
      <c r="I12" s="132">
        <f t="shared" si="0"/>
        <v>234.9565207</v>
      </c>
      <c r="J12" s="131"/>
      <c r="K12" s="131">
        <v>545.15873260000001</v>
      </c>
      <c r="L12" s="131">
        <v>12.281746</v>
      </c>
      <c r="M12" s="131">
        <v>0</v>
      </c>
      <c r="N12" s="131">
        <v>482.79999800000002</v>
      </c>
      <c r="O12" s="131">
        <v>0</v>
      </c>
      <c r="P12" s="131">
        <v>0</v>
      </c>
      <c r="Q12" s="132">
        <f t="shared" si="1"/>
        <v>1040.2404766</v>
      </c>
      <c r="S12" s="133">
        <f t="shared" si="2"/>
        <v>0.91191709922183917</v>
      </c>
      <c r="T12" s="133">
        <f t="shared" si="3"/>
        <v>5.6994818701364948E-2</v>
      </c>
      <c r="U12" s="133">
        <f t="shared" si="4"/>
        <v>3.108808207679592E-2</v>
      </c>
      <c r="V12" s="133">
        <f t="shared" si="5"/>
        <v>0</v>
      </c>
      <c r="W12" s="133">
        <f t="shared" si="6"/>
        <v>0</v>
      </c>
      <c r="X12" s="133">
        <f t="shared" si="7"/>
        <v>0</v>
      </c>
      <c r="Y12" s="134">
        <f t="shared" si="8"/>
        <v>1</v>
      </c>
      <c r="Z12" s="133"/>
      <c r="AA12" s="133">
        <f t="shared" si="9"/>
        <v>0.52406990966342482</v>
      </c>
      <c r="AB12" s="133">
        <f t="shared" si="10"/>
        <v>1.1806641133733404E-2</v>
      </c>
      <c r="AC12" s="133">
        <f t="shared" si="11"/>
        <v>0</v>
      </c>
      <c r="AD12" s="133">
        <f t="shared" si="12"/>
        <v>0.46412344920284176</v>
      </c>
      <c r="AE12" s="133">
        <f t="shared" si="13"/>
        <v>0</v>
      </c>
      <c r="AF12" s="133">
        <f t="shared" si="14"/>
        <v>0</v>
      </c>
      <c r="AG12" s="134">
        <f t="shared" si="15"/>
        <v>1</v>
      </c>
    </row>
    <row r="13" spans="1:33" x14ac:dyDescent="0.25">
      <c r="B13" s="11" t="s">
        <v>23</v>
      </c>
      <c r="C13" s="17">
        <v>0</v>
      </c>
      <c r="D13" s="17">
        <v>0</v>
      </c>
      <c r="E13" s="17">
        <v>0</v>
      </c>
      <c r="F13" s="17">
        <v>0</v>
      </c>
      <c r="G13" s="17">
        <v>0</v>
      </c>
      <c r="H13" s="17">
        <v>0</v>
      </c>
      <c r="I13" s="132">
        <f t="shared" si="0"/>
        <v>0</v>
      </c>
      <c r="J13" s="17"/>
      <c r="K13" s="17">
        <v>0</v>
      </c>
      <c r="L13" s="17">
        <v>0</v>
      </c>
      <c r="M13" s="17">
        <v>0</v>
      </c>
      <c r="N13" s="17">
        <v>0</v>
      </c>
      <c r="O13" s="17">
        <v>872.61999999999989</v>
      </c>
      <c r="P13" s="17">
        <v>0</v>
      </c>
      <c r="Q13" s="132">
        <f t="shared" si="1"/>
        <v>872.61999999999989</v>
      </c>
      <c r="S13" s="133" t="str">
        <f t="shared" si="2"/>
        <v/>
      </c>
      <c r="T13" s="133" t="str">
        <f t="shared" si="3"/>
        <v/>
      </c>
      <c r="U13" s="133" t="str">
        <f t="shared" si="4"/>
        <v/>
      </c>
      <c r="V13" s="133" t="str">
        <f t="shared" si="5"/>
        <v/>
      </c>
      <c r="W13" s="133" t="str">
        <f t="shared" si="6"/>
        <v/>
      </c>
      <c r="X13" s="133" t="str">
        <f t="shared" si="7"/>
        <v/>
      </c>
      <c r="Y13" s="134">
        <f t="shared" si="8"/>
        <v>0</v>
      </c>
      <c r="Z13" s="100"/>
      <c r="AA13" s="133">
        <f t="shared" si="9"/>
        <v>0</v>
      </c>
      <c r="AB13" s="133">
        <f t="shared" si="10"/>
        <v>0</v>
      </c>
      <c r="AC13" s="133">
        <f t="shared" si="11"/>
        <v>0</v>
      </c>
      <c r="AD13" s="133">
        <f t="shared" si="12"/>
        <v>0</v>
      </c>
      <c r="AE13" s="133">
        <f t="shared" si="13"/>
        <v>1</v>
      </c>
      <c r="AF13" s="133">
        <f t="shared" si="14"/>
        <v>0</v>
      </c>
      <c r="AG13" s="134">
        <f t="shared" si="15"/>
        <v>1</v>
      </c>
    </row>
    <row r="14" spans="1:33" x14ac:dyDescent="0.25">
      <c r="B14" s="11" t="s">
        <v>24</v>
      </c>
      <c r="C14" s="17">
        <v>6427.6897166999997</v>
      </c>
      <c r="D14" s="17">
        <v>996.28177469999991</v>
      </c>
      <c r="E14" s="17">
        <v>3288.1749138</v>
      </c>
      <c r="F14" s="17">
        <v>0</v>
      </c>
      <c r="G14" s="17">
        <v>0</v>
      </c>
      <c r="H14" s="17">
        <v>184.37623600000001</v>
      </c>
      <c r="I14" s="132">
        <f t="shared" si="0"/>
        <v>10896.522641199999</v>
      </c>
      <c r="J14" s="17"/>
      <c r="K14" s="17">
        <v>3902.6781264000001</v>
      </c>
      <c r="L14" s="17">
        <v>180.069973</v>
      </c>
      <c r="M14" s="17">
        <v>1021.1976797</v>
      </c>
      <c r="N14" s="17">
        <v>4090.3000152</v>
      </c>
      <c r="O14" s="17">
        <v>925.99999989999992</v>
      </c>
      <c r="P14" s="17">
        <v>90</v>
      </c>
      <c r="Q14" s="132">
        <f t="shared" si="1"/>
        <v>10210.2457942</v>
      </c>
      <c r="S14" s="133">
        <f t="shared" si="2"/>
        <v>0.58988449144287181</v>
      </c>
      <c r="T14" s="133">
        <f t="shared" si="3"/>
        <v>9.1431166391839166E-2</v>
      </c>
      <c r="U14" s="133">
        <f t="shared" si="4"/>
        <v>0.3017636930673035</v>
      </c>
      <c r="V14" s="133">
        <f t="shared" si="5"/>
        <v>0</v>
      </c>
      <c r="W14" s="133">
        <f t="shared" si="6"/>
        <v>0</v>
      </c>
      <c r="X14" s="133">
        <f t="shared" si="7"/>
        <v>1.692064909798556E-2</v>
      </c>
      <c r="Y14" s="134">
        <f t="shared" si="8"/>
        <v>0.99999999999999989</v>
      </c>
      <c r="Z14" s="100"/>
      <c r="AA14" s="133">
        <f t="shared" si="9"/>
        <v>0.38223155495599753</v>
      </c>
      <c r="AB14" s="133">
        <f t="shared" si="10"/>
        <v>1.7636203538047044E-2</v>
      </c>
      <c r="AC14" s="133">
        <f t="shared" si="11"/>
        <v>0.100016953585985</v>
      </c>
      <c r="AD14" s="133">
        <f t="shared" si="12"/>
        <v>0.40060739943435281</v>
      </c>
      <c r="AE14" s="133">
        <f t="shared" si="13"/>
        <v>9.0693213323622485E-2</v>
      </c>
      <c r="AF14" s="133">
        <f t="shared" si="14"/>
        <v>8.8146751619951318E-3</v>
      </c>
      <c r="AG14" s="134">
        <f t="shared" si="15"/>
        <v>1</v>
      </c>
    </row>
    <row r="15" spans="1:33" x14ac:dyDescent="0.25">
      <c r="B15" s="11" t="s">
        <v>25</v>
      </c>
      <c r="C15" s="17">
        <v>0</v>
      </c>
      <c r="D15" s="17">
        <v>0</v>
      </c>
      <c r="E15" s="17">
        <v>0</v>
      </c>
      <c r="F15" s="17">
        <v>0</v>
      </c>
      <c r="G15" s="17">
        <v>0</v>
      </c>
      <c r="H15" s="17">
        <v>0</v>
      </c>
      <c r="I15" s="132">
        <f t="shared" si="0"/>
        <v>0</v>
      </c>
      <c r="J15" s="17"/>
      <c r="K15" s="17">
        <v>0</v>
      </c>
      <c r="L15" s="17">
        <v>0</v>
      </c>
      <c r="M15" s="17">
        <v>0</v>
      </c>
      <c r="N15" s="17">
        <v>0</v>
      </c>
      <c r="O15" s="17">
        <v>1040.06</v>
      </c>
      <c r="P15" s="17">
        <v>0</v>
      </c>
      <c r="Q15" s="132">
        <f t="shared" si="1"/>
        <v>1040.06</v>
      </c>
      <c r="S15" s="133" t="str">
        <f t="shared" si="2"/>
        <v/>
      </c>
      <c r="T15" s="133" t="str">
        <f t="shared" si="3"/>
        <v/>
      </c>
      <c r="U15" s="133" t="str">
        <f t="shared" si="4"/>
        <v/>
      </c>
      <c r="V15" s="133" t="str">
        <f t="shared" si="5"/>
        <v/>
      </c>
      <c r="W15" s="133" t="str">
        <f t="shared" si="6"/>
        <v/>
      </c>
      <c r="X15" s="133" t="str">
        <f t="shared" si="7"/>
        <v/>
      </c>
      <c r="Y15" s="134">
        <f t="shared" si="8"/>
        <v>0</v>
      </c>
      <c r="Z15" s="100"/>
      <c r="AA15" s="133">
        <f t="shared" si="9"/>
        <v>0</v>
      </c>
      <c r="AB15" s="133">
        <f t="shared" si="10"/>
        <v>0</v>
      </c>
      <c r="AC15" s="133">
        <f t="shared" si="11"/>
        <v>0</v>
      </c>
      <c r="AD15" s="133">
        <f t="shared" si="12"/>
        <v>0</v>
      </c>
      <c r="AE15" s="133">
        <f t="shared" si="13"/>
        <v>1</v>
      </c>
      <c r="AF15" s="133">
        <f t="shared" si="14"/>
        <v>0</v>
      </c>
      <c r="AG15" s="134">
        <f t="shared" si="15"/>
        <v>1</v>
      </c>
    </row>
    <row r="16" spans="1:33" x14ac:dyDescent="0.25">
      <c r="B16" s="11" t="s">
        <v>26</v>
      </c>
      <c r="C16" s="17">
        <v>2991.2274008999998</v>
      </c>
      <c r="D16" s="17">
        <v>370.15827259999998</v>
      </c>
      <c r="E16" s="17">
        <v>332.6538663</v>
      </c>
      <c r="F16" s="17">
        <v>0</v>
      </c>
      <c r="G16" s="17">
        <v>0</v>
      </c>
      <c r="H16" s="17">
        <v>0</v>
      </c>
      <c r="I16" s="132">
        <f t="shared" si="0"/>
        <v>3694.0395398000001</v>
      </c>
      <c r="J16" s="17"/>
      <c r="K16" s="17">
        <v>453.9442884</v>
      </c>
      <c r="L16" s="17">
        <v>24.930310599999999</v>
      </c>
      <c r="M16" s="17">
        <v>35.676277799999987</v>
      </c>
      <c r="N16" s="17">
        <v>428.40000470000001</v>
      </c>
      <c r="O16" s="17">
        <v>0</v>
      </c>
      <c r="P16" s="17">
        <v>0</v>
      </c>
      <c r="Q16" s="132">
        <f t="shared" si="1"/>
        <v>942.95088149999992</v>
      </c>
      <c r="S16" s="133">
        <f t="shared" si="2"/>
        <v>0.80974428364184448</v>
      </c>
      <c r="T16" s="133">
        <f t="shared" si="3"/>
        <v>0.10020419884840778</v>
      </c>
      <c r="U16" s="133">
        <f t="shared" si="4"/>
        <v>9.0051517509747686E-2</v>
      </c>
      <c r="V16" s="133">
        <f t="shared" si="5"/>
        <v>0</v>
      </c>
      <c r="W16" s="133">
        <f t="shared" si="6"/>
        <v>0</v>
      </c>
      <c r="X16" s="133">
        <f t="shared" si="7"/>
        <v>0</v>
      </c>
      <c r="Y16" s="134">
        <f t="shared" si="8"/>
        <v>1</v>
      </c>
      <c r="Z16" s="100"/>
      <c r="AA16" s="133">
        <f t="shared" si="9"/>
        <v>0.48140820196051753</v>
      </c>
      <c r="AB16" s="133">
        <f t="shared" si="10"/>
        <v>2.6438609994554631E-2</v>
      </c>
      <c r="AC16" s="133">
        <f t="shared" si="11"/>
        <v>3.783471493578533E-2</v>
      </c>
      <c r="AD16" s="133">
        <f t="shared" si="12"/>
        <v>0.45431847310914258</v>
      </c>
      <c r="AE16" s="133">
        <f t="shared" si="13"/>
        <v>0</v>
      </c>
      <c r="AF16" s="133">
        <f t="shared" si="14"/>
        <v>0</v>
      </c>
      <c r="AG16" s="134">
        <f t="shared" si="15"/>
        <v>1</v>
      </c>
    </row>
    <row r="17" spans="2:33" x14ac:dyDescent="0.25">
      <c r="B17" s="11" t="s">
        <v>27</v>
      </c>
      <c r="C17" s="17">
        <v>358.38048399999991</v>
      </c>
      <c r="D17" s="17">
        <v>79.122963999999982</v>
      </c>
      <c r="E17" s="17">
        <v>8.1450113999999996</v>
      </c>
      <c r="F17" s="17">
        <v>0</v>
      </c>
      <c r="G17" s="17">
        <v>0</v>
      </c>
      <c r="H17" s="17">
        <v>0</v>
      </c>
      <c r="I17" s="132">
        <f t="shared" si="0"/>
        <v>445.64845939999987</v>
      </c>
      <c r="J17" s="17"/>
      <c r="K17" s="17">
        <v>426.25226889999999</v>
      </c>
      <c r="L17" s="17">
        <v>29.9002929</v>
      </c>
      <c r="M17" s="17">
        <v>11.952995700000001</v>
      </c>
      <c r="N17" s="17">
        <v>0</v>
      </c>
      <c r="O17" s="17">
        <v>109.48</v>
      </c>
      <c r="P17" s="17">
        <v>0</v>
      </c>
      <c r="Q17" s="132">
        <f t="shared" si="1"/>
        <v>577.58555749999994</v>
      </c>
      <c r="S17" s="133">
        <f t="shared" si="2"/>
        <v>0.80417754497010163</v>
      </c>
      <c r="T17" s="133">
        <f t="shared" si="3"/>
        <v>0.17754569174664583</v>
      </c>
      <c r="U17" s="133">
        <f t="shared" si="4"/>
        <v>1.8276763283252589E-2</v>
      </c>
      <c r="V17" s="133">
        <f t="shared" si="5"/>
        <v>0</v>
      </c>
      <c r="W17" s="133">
        <f t="shared" si="6"/>
        <v>0</v>
      </c>
      <c r="X17" s="133">
        <f t="shared" si="7"/>
        <v>0</v>
      </c>
      <c r="Y17" s="134">
        <f t="shared" si="8"/>
        <v>1</v>
      </c>
      <c r="Z17" s="100"/>
      <c r="AA17" s="133">
        <f t="shared" si="9"/>
        <v>0.73798983261453877</v>
      </c>
      <c r="AB17" s="133">
        <f t="shared" si="10"/>
        <v>5.1767729493478555E-2</v>
      </c>
      <c r="AC17" s="133">
        <f t="shared" si="11"/>
        <v>2.0694762091588485E-2</v>
      </c>
      <c r="AD17" s="133">
        <f t="shared" si="12"/>
        <v>0</v>
      </c>
      <c r="AE17" s="133">
        <f t="shared" si="13"/>
        <v>0.18954767580039433</v>
      </c>
      <c r="AF17" s="133">
        <f t="shared" si="14"/>
        <v>0</v>
      </c>
      <c r="AG17" s="134">
        <f t="shared" si="15"/>
        <v>1</v>
      </c>
    </row>
    <row r="18" spans="2:33" x14ac:dyDescent="0.25">
      <c r="B18" s="11" t="s">
        <v>28</v>
      </c>
      <c r="C18" s="17">
        <v>998.04339780000032</v>
      </c>
      <c r="D18" s="17">
        <v>36.986242999999988</v>
      </c>
      <c r="E18" s="17">
        <v>15.851247000000001</v>
      </c>
      <c r="F18" s="17">
        <v>0</v>
      </c>
      <c r="G18" s="17">
        <v>0</v>
      </c>
      <c r="H18" s="17">
        <v>0</v>
      </c>
      <c r="I18" s="132">
        <f t="shared" si="0"/>
        <v>1050.8808878000004</v>
      </c>
      <c r="J18" s="17"/>
      <c r="K18" s="17">
        <v>2145.2213667000001</v>
      </c>
      <c r="L18" s="17">
        <v>22.629308099999999</v>
      </c>
      <c r="M18" s="17">
        <v>23.574311999999999</v>
      </c>
      <c r="N18" s="17">
        <v>15.3</v>
      </c>
      <c r="O18" s="17">
        <v>0</v>
      </c>
      <c r="P18" s="17">
        <v>0</v>
      </c>
      <c r="Q18" s="132">
        <f t="shared" si="1"/>
        <v>2206.7249868000004</v>
      </c>
      <c r="S18" s="133">
        <f t="shared" si="2"/>
        <v>0.94972076225440316</v>
      </c>
      <c r="T18" s="133">
        <f t="shared" si="3"/>
        <v>3.5195466421917711E-2</v>
      </c>
      <c r="U18" s="133">
        <f t="shared" si="4"/>
        <v>1.5083771323679024E-2</v>
      </c>
      <c r="V18" s="133">
        <f t="shared" si="5"/>
        <v>0</v>
      </c>
      <c r="W18" s="133">
        <f t="shared" si="6"/>
        <v>0</v>
      </c>
      <c r="X18" s="133">
        <f t="shared" si="7"/>
        <v>0</v>
      </c>
      <c r="Y18" s="134">
        <f t="shared" si="8"/>
        <v>0.99999999999999989</v>
      </c>
      <c r="Z18" s="100"/>
      <c r="AA18" s="133">
        <f t="shared" si="9"/>
        <v>0.97212900544114134</v>
      </c>
      <c r="AB18" s="133">
        <f t="shared" si="10"/>
        <v>1.025470243703319E-2</v>
      </c>
      <c r="AC18" s="133">
        <f t="shared" si="11"/>
        <v>1.0682940620609642E-2</v>
      </c>
      <c r="AD18" s="133">
        <f t="shared" si="12"/>
        <v>6.9333515012157104E-3</v>
      </c>
      <c r="AE18" s="133">
        <f t="shared" si="13"/>
        <v>0</v>
      </c>
      <c r="AF18" s="133">
        <f t="shared" si="14"/>
        <v>0</v>
      </c>
      <c r="AG18" s="134">
        <f t="shared" si="15"/>
        <v>0.99999999999999978</v>
      </c>
    </row>
    <row r="19" spans="2:33" x14ac:dyDescent="0.25">
      <c r="B19" s="11" t="s">
        <v>29</v>
      </c>
      <c r="C19" s="17">
        <v>1379.9408582999999</v>
      </c>
      <c r="D19" s="17">
        <v>419.30621209999998</v>
      </c>
      <c r="E19" s="17">
        <v>243.57837129999999</v>
      </c>
      <c r="F19" s="17">
        <v>0</v>
      </c>
      <c r="G19" s="17">
        <v>0</v>
      </c>
      <c r="H19" s="17">
        <v>0</v>
      </c>
      <c r="I19" s="132">
        <f t="shared" si="0"/>
        <v>2042.8254417000001</v>
      </c>
      <c r="J19" s="17"/>
      <c r="K19" s="17">
        <v>787.72267639999995</v>
      </c>
      <c r="L19" s="17">
        <v>85.451336300000008</v>
      </c>
      <c r="M19" s="17">
        <v>77.85560169999998</v>
      </c>
      <c r="N19" s="17">
        <v>181.9000063</v>
      </c>
      <c r="O19" s="17">
        <v>222.18</v>
      </c>
      <c r="P19" s="17">
        <v>0</v>
      </c>
      <c r="Q19" s="132">
        <f t="shared" si="1"/>
        <v>1355.1096207000001</v>
      </c>
      <c r="S19" s="133">
        <f t="shared" si="2"/>
        <v>0.67550600757725032</v>
      </c>
      <c r="T19" s="133">
        <f t="shared" si="3"/>
        <v>0.20525797434315357</v>
      </c>
      <c r="U19" s="133">
        <f t="shared" si="4"/>
        <v>0.11923601807959605</v>
      </c>
      <c r="V19" s="133">
        <f t="shared" si="5"/>
        <v>0</v>
      </c>
      <c r="W19" s="133">
        <f t="shared" si="6"/>
        <v>0</v>
      </c>
      <c r="X19" s="133">
        <f t="shared" si="7"/>
        <v>0</v>
      </c>
      <c r="Y19" s="134">
        <f t="shared" si="8"/>
        <v>0.99999999999999989</v>
      </c>
      <c r="Z19" s="100"/>
      <c r="AA19" s="133">
        <f t="shared" si="9"/>
        <v>0.58129812110188639</v>
      </c>
      <c r="AB19" s="133">
        <f t="shared" si="10"/>
        <v>6.3058615328742906E-2</v>
      </c>
      <c r="AC19" s="133">
        <f t="shared" si="11"/>
        <v>5.7453360606932027E-2</v>
      </c>
      <c r="AD19" s="133">
        <f t="shared" si="12"/>
        <v>0.13423268754157108</v>
      </c>
      <c r="AE19" s="133">
        <f t="shared" si="13"/>
        <v>0.16395721542086752</v>
      </c>
      <c r="AF19" s="133">
        <f t="shared" si="14"/>
        <v>0</v>
      </c>
      <c r="AG19" s="134">
        <f t="shared" si="15"/>
        <v>1</v>
      </c>
    </row>
    <row r="20" spans="2:33" x14ac:dyDescent="0.25">
      <c r="B20" s="11" t="s">
        <v>30</v>
      </c>
      <c r="C20" s="17">
        <v>0</v>
      </c>
      <c r="D20" s="17">
        <v>0</v>
      </c>
      <c r="E20" s="17">
        <v>0</v>
      </c>
      <c r="F20" s="17">
        <v>0</v>
      </c>
      <c r="G20" s="17">
        <v>0</v>
      </c>
      <c r="H20" s="17">
        <v>0</v>
      </c>
      <c r="I20" s="132">
        <f t="shared" si="0"/>
        <v>0</v>
      </c>
      <c r="J20" s="17"/>
      <c r="K20" s="17">
        <v>0</v>
      </c>
      <c r="L20" s="17">
        <v>0</v>
      </c>
      <c r="M20" s="17">
        <v>0</v>
      </c>
      <c r="N20" s="17">
        <v>0</v>
      </c>
      <c r="O20" s="17">
        <v>238.28</v>
      </c>
      <c r="P20" s="17">
        <v>0</v>
      </c>
      <c r="Q20" s="132">
        <f t="shared" si="1"/>
        <v>238.28</v>
      </c>
      <c r="S20" s="133" t="str">
        <f t="shared" si="2"/>
        <v/>
      </c>
      <c r="T20" s="133" t="str">
        <f t="shared" si="3"/>
        <v/>
      </c>
      <c r="U20" s="133" t="str">
        <f t="shared" si="4"/>
        <v/>
      </c>
      <c r="V20" s="133" t="str">
        <f t="shared" si="5"/>
        <v/>
      </c>
      <c r="W20" s="133" t="str">
        <f t="shared" si="6"/>
        <v/>
      </c>
      <c r="X20" s="133" t="str">
        <f t="shared" si="7"/>
        <v/>
      </c>
      <c r="Y20" s="134">
        <f t="shared" si="8"/>
        <v>0</v>
      </c>
      <c r="Z20" s="100"/>
      <c r="AA20" s="133">
        <f t="shared" si="9"/>
        <v>0</v>
      </c>
      <c r="AB20" s="133">
        <f t="shared" si="10"/>
        <v>0</v>
      </c>
      <c r="AC20" s="133">
        <f t="shared" si="11"/>
        <v>0</v>
      </c>
      <c r="AD20" s="133">
        <f t="shared" si="12"/>
        <v>0</v>
      </c>
      <c r="AE20" s="133">
        <f t="shared" si="13"/>
        <v>1</v>
      </c>
      <c r="AF20" s="133">
        <f t="shared" si="14"/>
        <v>0</v>
      </c>
      <c r="AG20" s="134">
        <f t="shared" si="15"/>
        <v>1</v>
      </c>
    </row>
    <row r="21" spans="2:33" x14ac:dyDescent="0.25">
      <c r="B21" s="11" t="s">
        <v>31</v>
      </c>
      <c r="C21" s="17">
        <v>0</v>
      </c>
      <c r="D21" s="17">
        <v>0</v>
      </c>
      <c r="E21" s="17">
        <v>0</v>
      </c>
      <c r="F21" s="17">
        <v>0</v>
      </c>
      <c r="G21" s="17">
        <v>0</v>
      </c>
      <c r="H21" s="17">
        <v>0</v>
      </c>
      <c r="I21" s="132">
        <f t="shared" si="0"/>
        <v>0</v>
      </c>
      <c r="J21" s="17"/>
      <c r="K21" s="17">
        <v>0</v>
      </c>
      <c r="L21" s="17">
        <v>0</v>
      </c>
      <c r="M21" s="17">
        <v>0</v>
      </c>
      <c r="N21" s="17">
        <v>0</v>
      </c>
      <c r="O21" s="17">
        <v>196.42</v>
      </c>
      <c r="P21" s="17">
        <v>0</v>
      </c>
      <c r="Q21" s="132">
        <f t="shared" si="1"/>
        <v>196.42</v>
      </c>
      <c r="S21" s="133" t="str">
        <f t="shared" si="2"/>
        <v/>
      </c>
      <c r="T21" s="133" t="str">
        <f t="shared" si="3"/>
        <v/>
      </c>
      <c r="U21" s="133" t="str">
        <f t="shared" si="4"/>
        <v/>
      </c>
      <c r="V21" s="133" t="str">
        <f t="shared" si="5"/>
        <v/>
      </c>
      <c r="W21" s="133" t="str">
        <f t="shared" si="6"/>
        <v/>
      </c>
      <c r="X21" s="133" t="str">
        <f t="shared" si="7"/>
        <v/>
      </c>
      <c r="Y21" s="134">
        <f t="shared" si="8"/>
        <v>0</v>
      </c>
      <c r="Z21" s="100"/>
      <c r="AA21" s="133">
        <f t="shared" si="9"/>
        <v>0</v>
      </c>
      <c r="AB21" s="133">
        <f t="shared" si="10"/>
        <v>0</v>
      </c>
      <c r="AC21" s="133">
        <f t="shared" si="11"/>
        <v>0</v>
      </c>
      <c r="AD21" s="133">
        <f t="shared" si="12"/>
        <v>0</v>
      </c>
      <c r="AE21" s="133">
        <f t="shared" si="13"/>
        <v>1</v>
      </c>
      <c r="AF21" s="133">
        <f t="shared" si="14"/>
        <v>0</v>
      </c>
      <c r="AG21" s="134">
        <f t="shared" si="15"/>
        <v>1</v>
      </c>
    </row>
    <row r="22" spans="2:33" x14ac:dyDescent="0.25">
      <c r="B22" s="11" t="s">
        <v>32</v>
      </c>
      <c r="C22" s="17">
        <v>646.77947789999996</v>
      </c>
      <c r="D22" s="17">
        <v>42.241129700000002</v>
      </c>
      <c r="E22" s="17">
        <v>84.727696600000002</v>
      </c>
      <c r="F22" s="17">
        <v>0</v>
      </c>
      <c r="G22" s="17">
        <v>0</v>
      </c>
      <c r="H22" s="17">
        <v>45.292930599999998</v>
      </c>
      <c r="I22" s="132">
        <f t="shared" si="0"/>
        <v>819.04123479999987</v>
      </c>
      <c r="J22" s="17"/>
      <c r="K22" s="17">
        <v>1523.5606517000001</v>
      </c>
      <c r="L22" s="17">
        <v>53.87901879999999</v>
      </c>
      <c r="M22" s="17">
        <v>62.159385399999998</v>
      </c>
      <c r="N22" s="17">
        <v>503.20000440000001</v>
      </c>
      <c r="O22" s="17">
        <v>0</v>
      </c>
      <c r="P22" s="17">
        <v>0</v>
      </c>
      <c r="Q22" s="132">
        <f t="shared" si="1"/>
        <v>2142.7990603000003</v>
      </c>
      <c r="S22" s="133">
        <f t="shared" si="2"/>
        <v>0.78967877369194461</v>
      </c>
      <c r="T22" s="133">
        <f t="shared" si="3"/>
        <v>5.1573874312097097E-2</v>
      </c>
      <c r="U22" s="133">
        <f t="shared" si="4"/>
        <v>0.10344741265766613</v>
      </c>
      <c r="V22" s="133">
        <f t="shared" si="5"/>
        <v>0</v>
      </c>
      <c r="W22" s="133">
        <f t="shared" si="6"/>
        <v>0</v>
      </c>
      <c r="X22" s="133">
        <f t="shared" si="7"/>
        <v>5.5299939338292282E-2</v>
      </c>
      <c r="Y22" s="134">
        <f t="shared" si="8"/>
        <v>1.0000000000000002</v>
      </c>
      <c r="Z22" s="100"/>
      <c r="AA22" s="133">
        <f t="shared" si="9"/>
        <v>0.71101424297185178</v>
      </c>
      <c r="AB22" s="133">
        <f t="shared" si="10"/>
        <v>2.5144223645709791E-2</v>
      </c>
      <c r="AC22" s="133">
        <f t="shared" si="11"/>
        <v>2.9008499467653041E-2</v>
      </c>
      <c r="AD22" s="133">
        <f t="shared" si="12"/>
        <v>0.2348330339147853</v>
      </c>
      <c r="AE22" s="133">
        <f t="shared" si="13"/>
        <v>0</v>
      </c>
      <c r="AF22" s="133">
        <f t="shared" si="14"/>
        <v>0</v>
      </c>
      <c r="AG22" s="134">
        <f t="shared" si="15"/>
        <v>0.99999999999999989</v>
      </c>
    </row>
    <row r="23" spans="2:33" x14ac:dyDescent="0.25">
      <c r="B23" s="11" t="s">
        <v>33</v>
      </c>
      <c r="C23" s="17">
        <v>11399.92239</v>
      </c>
      <c r="D23" s="17">
        <v>3037.1952099999999</v>
      </c>
      <c r="E23" s="17">
        <v>176.28759909999999</v>
      </c>
      <c r="F23" s="17">
        <v>0</v>
      </c>
      <c r="G23" s="17">
        <v>0</v>
      </c>
      <c r="H23" s="17">
        <v>0</v>
      </c>
      <c r="I23" s="132">
        <f t="shared" si="0"/>
        <v>14613.4051991</v>
      </c>
      <c r="J23" s="17"/>
      <c r="K23" s="17">
        <v>7980.4764756999994</v>
      </c>
      <c r="L23" s="17">
        <v>693.13752100000011</v>
      </c>
      <c r="M23" s="17">
        <v>188.45839179999999</v>
      </c>
      <c r="N23" s="17">
        <v>838.6999979000002</v>
      </c>
      <c r="O23" s="17">
        <v>1336.3</v>
      </c>
      <c r="P23" s="17">
        <v>0</v>
      </c>
      <c r="Q23" s="132">
        <f t="shared" si="1"/>
        <v>11037.072386399999</v>
      </c>
      <c r="S23" s="133">
        <f t="shared" si="2"/>
        <v>0.78010034175348053</v>
      </c>
      <c r="T23" s="133">
        <f t="shared" si="3"/>
        <v>0.20783624135646719</v>
      </c>
      <c r="U23" s="133">
        <f t="shared" si="4"/>
        <v>1.2063416890052229E-2</v>
      </c>
      <c r="V23" s="133">
        <f t="shared" si="5"/>
        <v>0</v>
      </c>
      <c r="W23" s="133">
        <f t="shared" si="6"/>
        <v>0</v>
      </c>
      <c r="X23" s="133">
        <f t="shared" si="7"/>
        <v>0</v>
      </c>
      <c r="Y23" s="134">
        <f t="shared" si="8"/>
        <v>0.99999999999999989</v>
      </c>
      <c r="Z23" s="100"/>
      <c r="AA23" s="133">
        <f t="shared" si="9"/>
        <v>0.7230609890294486</v>
      </c>
      <c r="AB23" s="133">
        <f t="shared" si="10"/>
        <v>6.2800849422179353E-2</v>
      </c>
      <c r="AC23" s="133">
        <f t="shared" si="11"/>
        <v>1.7075034502104059E-2</v>
      </c>
      <c r="AD23" s="133">
        <f t="shared" si="12"/>
        <v>7.5989353746873628E-2</v>
      </c>
      <c r="AE23" s="133">
        <f t="shared" si="13"/>
        <v>0.12107377329939445</v>
      </c>
      <c r="AF23" s="133">
        <f t="shared" si="14"/>
        <v>0</v>
      </c>
      <c r="AG23" s="134">
        <f t="shared" si="15"/>
        <v>1</v>
      </c>
    </row>
    <row r="24" spans="2:33" x14ac:dyDescent="0.25">
      <c r="B24" s="11"/>
      <c r="C24" s="17"/>
      <c r="D24" s="17"/>
      <c r="E24" s="17"/>
      <c r="F24" s="17"/>
      <c r="G24" s="17"/>
      <c r="H24" s="17"/>
      <c r="I24" s="6"/>
      <c r="J24" s="17"/>
      <c r="K24" s="17"/>
      <c r="L24" s="17"/>
      <c r="M24" s="17"/>
      <c r="N24" s="17"/>
      <c r="O24" s="17"/>
      <c r="P24" s="17"/>
      <c r="Q24" s="8"/>
      <c r="S24" s="19"/>
      <c r="T24" s="19"/>
      <c r="U24" s="19"/>
      <c r="V24" s="19"/>
      <c r="W24" s="19"/>
      <c r="X24" s="19"/>
      <c r="Y24" s="97"/>
      <c r="Z24" s="100"/>
      <c r="AA24" s="48"/>
      <c r="AB24" s="48"/>
      <c r="AC24" s="48"/>
      <c r="AD24" s="48"/>
      <c r="AE24" s="48"/>
      <c r="AF24" s="48"/>
      <c r="AG24" s="99"/>
    </row>
    <row r="25" spans="2:33" x14ac:dyDescent="0.25">
      <c r="B25" s="11"/>
      <c r="C25" s="17"/>
      <c r="D25" s="17"/>
      <c r="E25" s="17"/>
      <c r="F25" s="17"/>
      <c r="G25" s="17"/>
      <c r="H25" s="17"/>
      <c r="I25" s="6"/>
      <c r="J25" s="17"/>
      <c r="K25" s="17"/>
      <c r="L25" s="17"/>
      <c r="M25" s="17"/>
      <c r="N25" s="17"/>
      <c r="O25" s="17"/>
      <c r="P25" s="17"/>
      <c r="Q25" s="8"/>
      <c r="S25" s="19"/>
      <c r="T25" s="19"/>
      <c r="U25" s="19"/>
      <c r="V25" s="19"/>
      <c r="W25" s="19"/>
      <c r="X25" s="19"/>
      <c r="Y25" s="97"/>
      <c r="Z25" s="100"/>
      <c r="AA25" s="48"/>
      <c r="AB25" s="48"/>
      <c r="AC25" s="48"/>
      <c r="AD25" s="48"/>
      <c r="AE25" s="48"/>
      <c r="AF25" s="48"/>
      <c r="AG25" s="99"/>
    </row>
    <row r="26" spans="2:33" x14ac:dyDescent="0.25">
      <c r="B26" s="11"/>
      <c r="C26" s="17"/>
      <c r="D26" s="17"/>
      <c r="E26" s="17"/>
      <c r="F26" s="17"/>
      <c r="G26" s="17"/>
      <c r="H26" s="17"/>
      <c r="I26" s="6"/>
      <c r="J26" s="17"/>
      <c r="K26" s="17"/>
      <c r="L26" s="17"/>
      <c r="M26" s="17"/>
      <c r="N26" s="17"/>
      <c r="O26" s="17"/>
      <c r="P26" s="17"/>
      <c r="Q26" s="8"/>
      <c r="S26" s="19"/>
      <c r="T26" s="19"/>
      <c r="U26" s="19"/>
      <c r="V26" s="19"/>
      <c r="W26" s="19"/>
      <c r="X26" s="19"/>
      <c r="Y26" s="97"/>
      <c r="Z26" s="100"/>
      <c r="AA26" s="48"/>
      <c r="AB26" s="48"/>
      <c r="AC26" s="48"/>
      <c r="AD26" s="48"/>
      <c r="AE26" s="48"/>
      <c r="AF26" s="48"/>
      <c r="AG26" s="99"/>
    </row>
    <row r="27" spans="2:33" ht="15.75" customHeight="1" thickBot="1" x14ac:dyDescent="0.3">
      <c r="B27" s="12"/>
      <c r="C27" s="18"/>
      <c r="D27" s="18"/>
      <c r="E27" s="18"/>
      <c r="F27" s="18"/>
      <c r="G27" s="18"/>
      <c r="H27" s="18"/>
      <c r="I27" s="13"/>
      <c r="J27" s="17"/>
      <c r="K27" s="18"/>
      <c r="L27" s="18"/>
      <c r="M27" s="18"/>
      <c r="N27" s="18"/>
      <c r="O27" s="18"/>
      <c r="P27" s="18"/>
      <c r="Q27" s="14"/>
      <c r="S27" s="19"/>
      <c r="T27" s="19"/>
      <c r="U27" s="19"/>
      <c r="V27" s="19"/>
      <c r="W27" s="19"/>
      <c r="X27" s="19"/>
      <c r="Y27" s="101"/>
      <c r="Z27" s="100"/>
      <c r="AA27" s="48"/>
      <c r="AB27" s="48"/>
      <c r="AC27" s="48"/>
      <c r="AD27" s="48"/>
      <c r="AE27" s="48"/>
      <c r="AF27" s="48"/>
      <c r="AG27" s="102"/>
    </row>
    <row r="28" spans="2:33" ht="15.75" customHeight="1" thickBot="1" x14ac:dyDescent="0.3">
      <c r="B28" s="80" t="s">
        <v>34</v>
      </c>
      <c r="C28" s="81">
        <f t="shared" ref="C28:I28" si="16">SUM(C8:C27)</f>
        <v>34186.935933200002</v>
      </c>
      <c r="D28" s="81">
        <f t="shared" si="16"/>
        <v>6640.1620745</v>
      </c>
      <c r="E28" s="81">
        <f t="shared" si="16"/>
        <v>7402.6014430000005</v>
      </c>
      <c r="F28" s="81">
        <f t="shared" si="16"/>
        <v>0</v>
      </c>
      <c r="G28" s="81">
        <f t="shared" si="16"/>
        <v>0</v>
      </c>
      <c r="H28" s="81">
        <f t="shared" si="16"/>
        <v>465.74544449999996</v>
      </c>
      <c r="I28" s="81">
        <f t="shared" si="16"/>
        <v>48695.444895200002</v>
      </c>
      <c r="J28" s="17"/>
      <c r="K28" s="81">
        <f t="shared" ref="K28:Q28" si="17">SUM(K8:K27)</f>
        <v>31872.690123100001</v>
      </c>
      <c r="L28" s="81">
        <f t="shared" si="17"/>
        <v>1725.9180466</v>
      </c>
      <c r="M28" s="81">
        <f t="shared" si="17"/>
        <v>3193.9325019000003</v>
      </c>
      <c r="N28" s="81">
        <f t="shared" si="17"/>
        <v>12301.900029300003</v>
      </c>
      <c r="O28" s="81">
        <f t="shared" si="17"/>
        <v>5781.7599998999995</v>
      </c>
      <c r="P28" s="81">
        <f t="shared" si="17"/>
        <v>90</v>
      </c>
      <c r="Q28" s="81">
        <f t="shared" si="17"/>
        <v>54966.200700799993</v>
      </c>
      <c r="S28" s="26">
        <f t="shared" ref="S28:X28" si="18">IFERROR(C28/$I28, "")</f>
        <v>0.70205613701190084</v>
      </c>
      <c r="T28" s="26">
        <f t="shared" si="18"/>
        <v>0.13636105160946035</v>
      </c>
      <c r="U28" s="26">
        <f t="shared" si="18"/>
        <v>0.15201835528829286</v>
      </c>
      <c r="V28" s="26">
        <f t="shared" si="18"/>
        <v>0</v>
      </c>
      <c r="W28" s="26">
        <f t="shared" si="18"/>
        <v>0</v>
      </c>
      <c r="X28" s="26">
        <f t="shared" si="18"/>
        <v>9.5644560903459241E-3</v>
      </c>
      <c r="Y28" s="139">
        <f t="shared" ref="Y28" si="19">SUM(S28:X28)</f>
        <v>1</v>
      </c>
      <c r="Z28" s="141"/>
      <c r="AA28" s="26">
        <f t="shared" ref="AA28:AF28" si="20">IFERROR(K28/$Q28, "")</f>
        <v>0.57985979959928569</v>
      </c>
      <c r="AB28" s="26">
        <f t="shared" si="20"/>
        <v>3.1399624216248236E-2</v>
      </c>
      <c r="AC28" s="26">
        <f t="shared" si="20"/>
        <v>5.8107208815207687E-2</v>
      </c>
      <c r="AD28" s="26">
        <f t="shared" si="20"/>
        <v>0.22380844723584756</v>
      </c>
      <c r="AE28" s="26">
        <f t="shared" si="20"/>
        <v>0.10518755027970944</v>
      </c>
      <c r="AF28" s="26">
        <f t="shared" si="20"/>
        <v>1.6373698537015696E-3</v>
      </c>
      <c r="AG28" s="139">
        <f t="shared" ref="AG28" si="21">SUM(AA28:AF28)</f>
        <v>1.0000000000000002</v>
      </c>
    </row>
    <row r="29" spans="2:33" x14ac:dyDescent="0.25">
      <c r="B29" s="11"/>
      <c r="C29" s="11"/>
      <c r="D29" s="11"/>
      <c r="E29" s="11"/>
      <c r="F29" s="11"/>
      <c r="G29" s="11"/>
      <c r="H29" s="11"/>
      <c r="I29" s="6"/>
      <c r="J29" s="11"/>
      <c r="K29" s="11"/>
      <c r="L29" s="11"/>
      <c r="M29" s="11"/>
      <c r="N29" s="11"/>
      <c r="O29" s="11"/>
      <c r="P29" s="11"/>
      <c r="Q29" s="8"/>
    </row>
    <row r="30" spans="2:33" x14ac:dyDescent="0.25">
      <c r="B30" s="11"/>
      <c r="C30" s="11"/>
      <c r="D30" s="11"/>
      <c r="E30" s="11"/>
      <c r="F30" s="11"/>
      <c r="G30" s="11"/>
      <c r="H30" s="11"/>
      <c r="I30" s="6"/>
      <c r="J30" s="11"/>
      <c r="K30" s="11"/>
      <c r="L30" s="11"/>
      <c r="M30" s="11"/>
      <c r="N30" s="11"/>
      <c r="O30" s="11"/>
      <c r="P30" s="11"/>
      <c r="Q30" s="8"/>
    </row>
  </sheetData>
  <mergeCells count="31">
    <mergeCell ref="B6:B7"/>
    <mergeCell ref="C6:C7"/>
    <mergeCell ref="E6:E7"/>
    <mergeCell ref="G6:G7"/>
    <mergeCell ref="H6:H7"/>
    <mergeCell ref="Q6:Q7"/>
    <mergeCell ref="C4:I4"/>
    <mergeCell ref="K4:Q4"/>
    <mergeCell ref="C5:H5"/>
    <mergeCell ref="K5:P5"/>
    <mergeCell ref="I6:I7"/>
    <mergeCell ref="J6:J7"/>
    <mergeCell ref="K6:K7"/>
    <mergeCell ref="M6:M7"/>
    <mergeCell ref="O6:O7"/>
    <mergeCell ref="P6:P7"/>
    <mergeCell ref="S4:Y4"/>
    <mergeCell ref="AA4:AG4"/>
    <mergeCell ref="S5:X5"/>
    <mergeCell ref="AA5:AF5"/>
    <mergeCell ref="S6:S7"/>
    <mergeCell ref="U6:U7"/>
    <mergeCell ref="W6:W7"/>
    <mergeCell ref="X6:X7"/>
    <mergeCell ref="Y6:Y7"/>
    <mergeCell ref="Z6:Z7"/>
    <mergeCell ref="AA6:AA7"/>
    <mergeCell ref="AC6:AC7"/>
    <mergeCell ref="AE6:AE7"/>
    <mergeCell ref="AF6:AF7"/>
    <mergeCell ref="AG6:AG7"/>
  </mergeCells>
  <pageMargins left="0.7" right="0.7" top="0.75" bottom="0.75" header="0.3" footer="0.3"/>
  <pageSetup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9"/>
  </sheetPr>
  <dimension ref="B1:G26"/>
  <sheetViews>
    <sheetView workbookViewId="0"/>
  </sheetViews>
  <sheetFormatPr defaultRowHeight="15" x14ac:dyDescent="0.25"/>
  <cols>
    <col min="1" max="1" width="4.140625" customWidth="1"/>
    <col min="2" max="2" width="20.7109375" customWidth="1"/>
    <col min="3" max="3" width="12" customWidth="1"/>
    <col min="4" max="4" width="12.42578125" customWidth="1"/>
    <col min="7" max="7" width="13.5703125" customWidth="1"/>
  </cols>
  <sheetData>
    <row r="1" spans="2:7" ht="34.5" customHeight="1" x14ac:dyDescent="0.25">
      <c r="B1" s="76" t="s">
        <v>78</v>
      </c>
      <c r="C1" s="74"/>
    </row>
    <row r="2" spans="2:7" s="77" customFormat="1" x14ac:dyDescent="0.25">
      <c r="B2" s="91" t="s">
        <v>122</v>
      </c>
    </row>
    <row r="3" spans="2:7" s="77" customFormat="1" ht="15.75" customHeight="1" thickBot="1" x14ac:dyDescent="0.3"/>
    <row r="4" spans="2:7" s="77" customFormat="1" x14ac:dyDescent="0.25">
      <c r="B4" s="180" t="s">
        <v>123</v>
      </c>
      <c r="C4" s="179" t="s">
        <v>124</v>
      </c>
      <c r="D4" s="179" t="s">
        <v>125</v>
      </c>
      <c r="E4" s="179" t="s">
        <v>102</v>
      </c>
      <c r="F4" s="179" t="s">
        <v>126</v>
      </c>
      <c r="G4" s="179" t="s">
        <v>127</v>
      </c>
    </row>
    <row r="5" spans="2:7" s="77" customFormat="1" ht="54" customHeight="1" thickBot="1" x14ac:dyDescent="0.3">
      <c r="B5" s="145"/>
      <c r="C5" s="145"/>
      <c r="D5" s="145"/>
      <c r="E5" s="145"/>
      <c r="F5" s="145"/>
      <c r="G5" s="145"/>
    </row>
    <row r="6" spans="2:7" x14ac:dyDescent="0.25">
      <c r="B6" s="2" t="s">
        <v>18</v>
      </c>
      <c r="C6" s="3">
        <v>5240</v>
      </c>
      <c r="D6" s="3">
        <v>5240</v>
      </c>
      <c r="E6" s="3">
        <v>6503.1604826000003</v>
      </c>
      <c r="F6" s="3">
        <v>8458.6546409000002</v>
      </c>
      <c r="G6" s="19">
        <f t="shared" ref="G6:G25" si="0">IFERROR(D6/C6, "")</f>
        <v>1</v>
      </c>
    </row>
    <row r="7" spans="2:7" x14ac:dyDescent="0.25">
      <c r="B7" s="2" t="s">
        <v>19</v>
      </c>
      <c r="C7" s="3">
        <v>1382</v>
      </c>
      <c r="D7" s="3">
        <v>1382</v>
      </c>
      <c r="E7" s="3">
        <v>1387.0779914</v>
      </c>
      <c r="F7" s="3">
        <v>3359.7227760999999</v>
      </c>
      <c r="G7" s="19">
        <f t="shared" si="0"/>
        <v>1</v>
      </c>
    </row>
    <row r="8" spans="2:7" x14ac:dyDescent="0.25">
      <c r="B8" s="2" t="s">
        <v>20</v>
      </c>
      <c r="C8" s="3">
        <v>440</v>
      </c>
      <c r="D8" s="3">
        <v>440</v>
      </c>
      <c r="E8" s="3">
        <v>494.45048109999988</v>
      </c>
      <c r="F8" s="3">
        <v>863.57679789999997</v>
      </c>
      <c r="G8" s="19">
        <f t="shared" si="0"/>
        <v>1</v>
      </c>
    </row>
    <row r="9" spans="2:7" x14ac:dyDescent="0.25">
      <c r="B9" s="11" t="s">
        <v>21</v>
      </c>
      <c r="C9" s="20">
        <v>770</v>
      </c>
      <c r="D9" s="20">
        <v>770</v>
      </c>
      <c r="E9" s="20">
        <v>1386.0023837000001</v>
      </c>
      <c r="F9" s="20">
        <v>1425.7213214000001</v>
      </c>
      <c r="G9" s="19">
        <f t="shared" si="0"/>
        <v>1</v>
      </c>
    </row>
    <row r="10" spans="2:7" x14ac:dyDescent="0.25">
      <c r="B10" s="11" t="s">
        <v>22</v>
      </c>
      <c r="C10" s="20">
        <v>176</v>
      </c>
      <c r="D10" s="20">
        <v>176</v>
      </c>
      <c r="E10" s="20">
        <v>214.2608688</v>
      </c>
      <c r="F10" s="20">
        <v>545.15873260000001</v>
      </c>
      <c r="G10" s="19">
        <f t="shared" si="0"/>
        <v>1</v>
      </c>
    </row>
    <row r="11" spans="2:7" x14ac:dyDescent="0.25">
      <c r="B11" s="11" t="s">
        <v>23</v>
      </c>
      <c r="C11" s="20">
        <v>0</v>
      </c>
      <c r="D11" s="20">
        <v>0</v>
      </c>
      <c r="E11" s="20">
        <v>0</v>
      </c>
      <c r="F11" s="20">
        <v>0</v>
      </c>
      <c r="G11" s="19" t="str">
        <f t="shared" si="0"/>
        <v/>
      </c>
    </row>
    <row r="12" spans="2:7" x14ac:dyDescent="0.25">
      <c r="B12" s="11" t="s">
        <v>24</v>
      </c>
      <c r="C12" s="20">
        <v>3364</v>
      </c>
      <c r="D12" s="20">
        <v>3364</v>
      </c>
      <c r="E12" s="20">
        <v>6427.6897166999997</v>
      </c>
      <c r="F12" s="20">
        <v>3902.6781264000001</v>
      </c>
      <c r="G12" s="19">
        <f t="shared" si="0"/>
        <v>1</v>
      </c>
    </row>
    <row r="13" spans="2:7" x14ac:dyDescent="0.25">
      <c r="B13" s="11" t="s">
        <v>25</v>
      </c>
      <c r="C13" s="20">
        <v>0</v>
      </c>
      <c r="D13" s="20">
        <v>0</v>
      </c>
      <c r="E13" s="20">
        <v>0</v>
      </c>
      <c r="F13" s="20">
        <v>0</v>
      </c>
      <c r="G13" s="19" t="str">
        <f t="shared" si="0"/>
        <v/>
      </c>
    </row>
    <row r="14" spans="2:7" x14ac:dyDescent="0.25">
      <c r="B14" s="11" t="s">
        <v>26</v>
      </c>
      <c r="C14" s="20">
        <v>1299</v>
      </c>
      <c r="D14" s="20">
        <v>1299</v>
      </c>
      <c r="E14" s="20">
        <v>2991.2274008999998</v>
      </c>
      <c r="F14" s="20">
        <v>453.9442884</v>
      </c>
      <c r="G14" s="19">
        <f t="shared" si="0"/>
        <v>1</v>
      </c>
    </row>
    <row r="15" spans="2:7" x14ac:dyDescent="0.25">
      <c r="B15" s="11" t="s">
        <v>27</v>
      </c>
      <c r="C15" s="20">
        <v>308</v>
      </c>
      <c r="D15" s="20">
        <v>308</v>
      </c>
      <c r="E15" s="20">
        <v>358.38048399999991</v>
      </c>
      <c r="F15" s="20">
        <v>426.25226889999999</v>
      </c>
      <c r="G15" s="19">
        <f t="shared" si="0"/>
        <v>1</v>
      </c>
    </row>
    <row r="16" spans="2:7" x14ac:dyDescent="0.25">
      <c r="B16" s="11" t="s">
        <v>28</v>
      </c>
      <c r="C16" s="20">
        <v>944</v>
      </c>
      <c r="D16" s="20">
        <v>944</v>
      </c>
      <c r="E16" s="20">
        <v>998.04339780000032</v>
      </c>
      <c r="F16" s="20">
        <v>2145.2213667000001</v>
      </c>
      <c r="G16" s="19">
        <f t="shared" si="0"/>
        <v>1</v>
      </c>
    </row>
    <row r="17" spans="2:7" x14ac:dyDescent="0.25">
      <c r="B17" s="11" t="s">
        <v>29</v>
      </c>
      <c r="C17" s="20">
        <v>985</v>
      </c>
      <c r="D17" s="20">
        <v>985</v>
      </c>
      <c r="E17" s="20">
        <v>1379.9408582999999</v>
      </c>
      <c r="F17" s="20">
        <v>787.72267639999995</v>
      </c>
      <c r="G17" s="19">
        <f t="shared" si="0"/>
        <v>1</v>
      </c>
    </row>
    <row r="18" spans="2:7" x14ac:dyDescent="0.25">
      <c r="B18" s="11" t="s">
        <v>30</v>
      </c>
      <c r="C18" s="20">
        <v>0</v>
      </c>
      <c r="D18" s="20">
        <v>0</v>
      </c>
      <c r="E18" s="20">
        <v>0</v>
      </c>
      <c r="F18" s="20">
        <v>0</v>
      </c>
      <c r="G18" s="19" t="str">
        <f t="shared" si="0"/>
        <v/>
      </c>
    </row>
    <row r="19" spans="2:7" x14ac:dyDescent="0.25">
      <c r="B19" s="11" t="s">
        <v>31</v>
      </c>
      <c r="C19" s="20">
        <v>0</v>
      </c>
      <c r="D19" s="20">
        <v>0</v>
      </c>
      <c r="E19" s="20">
        <v>0</v>
      </c>
      <c r="F19" s="20">
        <v>0</v>
      </c>
      <c r="G19" s="19" t="str">
        <f t="shared" si="0"/>
        <v/>
      </c>
    </row>
    <row r="20" spans="2:7" x14ac:dyDescent="0.25">
      <c r="B20" s="11" t="s">
        <v>32</v>
      </c>
      <c r="C20" s="20">
        <v>762</v>
      </c>
      <c r="D20" s="20">
        <v>762</v>
      </c>
      <c r="E20" s="20">
        <v>646.77947789999996</v>
      </c>
      <c r="F20" s="20">
        <v>1523.5606517000001</v>
      </c>
      <c r="G20" s="19">
        <f t="shared" si="0"/>
        <v>1</v>
      </c>
    </row>
    <row r="21" spans="2:7" x14ac:dyDescent="0.25">
      <c r="B21" s="11" t="s">
        <v>33</v>
      </c>
      <c r="C21" s="20">
        <v>8062</v>
      </c>
      <c r="D21" s="20">
        <v>8062</v>
      </c>
      <c r="E21" s="20">
        <v>11399.92239</v>
      </c>
      <c r="F21" s="20">
        <v>7980.4764756999994</v>
      </c>
      <c r="G21" s="19">
        <f t="shared" si="0"/>
        <v>1</v>
      </c>
    </row>
    <row r="22" spans="2:7" x14ac:dyDescent="0.25">
      <c r="B22" s="11"/>
      <c r="C22" s="20"/>
      <c r="D22" s="20"/>
      <c r="E22" s="20"/>
      <c r="F22" s="20"/>
      <c r="G22" s="19" t="str">
        <f t="shared" si="0"/>
        <v/>
      </c>
    </row>
    <row r="23" spans="2:7" x14ac:dyDescent="0.25">
      <c r="B23" s="11"/>
      <c r="C23" s="20"/>
      <c r="D23" s="20"/>
      <c r="E23" s="20"/>
      <c r="F23" s="20"/>
      <c r="G23" s="19" t="str">
        <f t="shared" si="0"/>
        <v/>
      </c>
    </row>
    <row r="24" spans="2:7" x14ac:dyDescent="0.25">
      <c r="B24" s="11"/>
      <c r="C24" s="20"/>
      <c r="D24" s="20"/>
      <c r="E24" s="20"/>
      <c r="F24" s="20"/>
      <c r="G24" s="19" t="str">
        <f t="shared" si="0"/>
        <v/>
      </c>
    </row>
    <row r="25" spans="2:7" ht="15.75" customHeight="1" thickBot="1" x14ac:dyDescent="0.3">
      <c r="B25" s="12"/>
      <c r="C25" s="21"/>
      <c r="D25" s="21"/>
      <c r="E25" s="21"/>
      <c r="F25" s="21"/>
      <c r="G25" s="79" t="str">
        <f t="shared" si="0"/>
        <v/>
      </c>
    </row>
    <row r="26" spans="2:7" ht="15.75" customHeight="1" thickBot="1" x14ac:dyDescent="0.3">
      <c r="B26" s="80" t="s">
        <v>52</v>
      </c>
      <c r="C26" s="81">
        <f>SUM(C6:C25)</f>
        <v>23732</v>
      </c>
      <c r="D26" s="81">
        <f>SUM(D6:D25)</f>
        <v>23732</v>
      </c>
      <c r="E26" s="81">
        <f>SUM(E6:E25)</f>
        <v>34186.935933200002</v>
      </c>
      <c r="F26" s="81">
        <f>SUM(F6:F25)</f>
        <v>31872.690123100001</v>
      </c>
      <c r="G26" s="80"/>
    </row>
  </sheetData>
  <mergeCells count="6">
    <mergeCell ref="G4:G5"/>
    <mergeCell ref="B4:B5"/>
    <mergeCell ref="C4:C5"/>
    <mergeCell ref="D4:D5"/>
    <mergeCell ref="E4:E5"/>
    <mergeCell ref="F4:F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sheetPr>
  <dimension ref="B1:H34"/>
  <sheetViews>
    <sheetView workbookViewId="0"/>
  </sheetViews>
  <sheetFormatPr defaultRowHeight="15" x14ac:dyDescent="0.25"/>
  <cols>
    <col min="1" max="1" width="4.42578125" customWidth="1"/>
    <col min="2" max="2" width="17.7109375" customWidth="1"/>
    <col min="4" max="8" width="10.5703125" customWidth="1"/>
  </cols>
  <sheetData>
    <row r="1" spans="2:8" x14ac:dyDescent="0.25">
      <c r="B1" s="73" t="s">
        <v>145</v>
      </c>
    </row>
    <row r="2" spans="2:8" ht="26.25" customHeight="1" x14ac:dyDescent="0.4">
      <c r="B2" s="82"/>
    </row>
    <row r="3" spans="2:8" ht="15.75" customHeight="1" thickBot="1" x14ac:dyDescent="0.3"/>
    <row r="4" spans="2:8" x14ac:dyDescent="0.25">
      <c r="B4" s="173" t="s">
        <v>14</v>
      </c>
      <c r="C4" s="174" t="s">
        <v>130</v>
      </c>
      <c r="D4" s="174" t="s">
        <v>146</v>
      </c>
      <c r="E4" s="174" t="s">
        <v>147</v>
      </c>
      <c r="F4" s="174" t="s">
        <v>148</v>
      </c>
      <c r="G4" s="174" t="s">
        <v>149</v>
      </c>
      <c r="H4" s="174" t="s">
        <v>150</v>
      </c>
    </row>
    <row r="5" spans="2:8" x14ac:dyDescent="0.25">
      <c r="B5" s="157"/>
      <c r="C5" s="157"/>
      <c r="D5" s="157"/>
      <c r="E5" s="157"/>
      <c r="F5" s="157"/>
      <c r="G5" s="157"/>
      <c r="H5" s="157"/>
    </row>
    <row r="6" spans="2:8" ht="15.75" customHeight="1" thickBot="1" x14ac:dyDescent="0.3">
      <c r="B6" s="161"/>
      <c r="C6" s="161"/>
      <c r="D6" s="161"/>
      <c r="E6" s="161"/>
      <c r="F6" s="161"/>
      <c r="G6" s="161"/>
      <c r="H6" s="161"/>
    </row>
    <row r="7" spans="2:8" x14ac:dyDescent="0.25">
      <c r="B7" t="s">
        <v>18</v>
      </c>
      <c r="C7" s="44">
        <v>7417</v>
      </c>
      <c r="D7" s="44">
        <v>591.27289999999994</v>
      </c>
      <c r="E7" s="44">
        <v>2522.5016000000001</v>
      </c>
      <c r="F7" s="44">
        <v>2351.2716999999998</v>
      </c>
      <c r="G7" s="44">
        <v>1487.3490999999999</v>
      </c>
      <c r="H7" s="44">
        <v>462.80360000000002</v>
      </c>
    </row>
    <row r="8" spans="2:8" x14ac:dyDescent="0.25">
      <c r="B8" t="s">
        <v>19</v>
      </c>
      <c r="C8" s="44">
        <v>1926</v>
      </c>
      <c r="D8" s="44">
        <v>46.457500000000003</v>
      </c>
      <c r="E8" s="44">
        <v>362.46730000000002</v>
      </c>
      <c r="F8" s="44">
        <v>658.60770000000002</v>
      </c>
      <c r="G8" s="44">
        <v>560.11599999999999</v>
      </c>
      <c r="H8" s="44">
        <v>297.94189999999998</v>
      </c>
    </row>
    <row r="9" spans="2:8" x14ac:dyDescent="0.25">
      <c r="B9" t="s">
        <v>20</v>
      </c>
      <c r="C9" s="44">
        <v>879</v>
      </c>
      <c r="D9" s="44">
        <v>7.7422999999999993</v>
      </c>
      <c r="E9" s="44">
        <v>89.253600000000006</v>
      </c>
      <c r="F9" s="44">
        <v>214.56960000000001</v>
      </c>
      <c r="G9" s="44">
        <v>269.76920000000001</v>
      </c>
      <c r="H9" s="44">
        <v>297.48430000000002</v>
      </c>
    </row>
    <row r="10" spans="2:8" x14ac:dyDescent="0.25">
      <c r="B10" t="s">
        <v>21</v>
      </c>
      <c r="C10" s="44">
        <v>1321</v>
      </c>
      <c r="D10" s="44">
        <v>41.270499999999998</v>
      </c>
      <c r="E10" s="44">
        <v>280.28870000000001</v>
      </c>
      <c r="F10" s="44">
        <v>401.50670000000002</v>
      </c>
      <c r="G10" s="44">
        <v>369.98570000000001</v>
      </c>
      <c r="H10" s="44">
        <v>227.6454</v>
      </c>
    </row>
    <row r="11" spans="2:8" x14ac:dyDescent="0.25">
      <c r="B11" t="s">
        <v>22</v>
      </c>
      <c r="C11" s="44">
        <v>291</v>
      </c>
      <c r="D11" s="44">
        <v>17.825099999999999</v>
      </c>
      <c r="E11" s="44">
        <v>38.833399999999997</v>
      </c>
      <c r="F11" s="44">
        <v>73.972800000000007</v>
      </c>
      <c r="G11" s="44">
        <v>94.360600000000005</v>
      </c>
      <c r="H11" s="44">
        <v>65.930099999999996</v>
      </c>
    </row>
    <row r="12" spans="2:8" x14ac:dyDescent="0.25">
      <c r="B12" t="s">
        <v>23</v>
      </c>
      <c r="C12" s="44">
        <v>15</v>
      </c>
      <c r="D12" s="44">
        <v>1E-4</v>
      </c>
      <c r="E12" s="44">
        <v>1.67E-2</v>
      </c>
      <c r="F12" s="44">
        <v>0.61099999999999999</v>
      </c>
      <c r="G12" s="44">
        <v>6.1877000000000004</v>
      </c>
      <c r="H12" s="44">
        <v>8.1813999999999982</v>
      </c>
    </row>
    <row r="13" spans="2:8" x14ac:dyDescent="0.25">
      <c r="B13" t="s">
        <v>24</v>
      </c>
      <c r="C13" s="44">
        <v>6098</v>
      </c>
      <c r="D13" s="44">
        <v>571.24779999999998</v>
      </c>
      <c r="E13" s="44">
        <v>1610.9829</v>
      </c>
      <c r="F13" s="44">
        <v>1795.1903</v>
      </c>
      <c r="G13" s="44">
        <v>1495.2352000000001</v>
      </c>
      <c r="H13" s="44">
        <v>623.78880000000004</v>
      </c>
    </row>
    <row r="14" spans="2:8" x14ac:dyDescent="0.25">
      <c r="B14" t="s">
        <v>25</v>
      </c>
      <c r="C14" s="44">
        <v>10</v>
      </c>
      <c r="D14" s="44">
        <v>0.2341</v>
      </c>
      <c r="E14" s="44">
        <v>0.19789999999999999</v>
      </c>
      <c r="F14" s="44">
        <v>0.53320000000000001</v>
      </c>
      <c r="G14" s="44">
        <v>3.5251999999999999</v>
      </c>
      <c r="H14" s="44">
        <v>5.5075000000000003</v>
      </c>
    </row>
    <row r="15" spans="2:8" x14ac:dyDescent="0.25">
      <c r="B15" t="s">
        <v>26</v>
      </c>
      <c r="C15" s="44">
        <v>2209</v>
      </c>
      <c r="D15" s="44">
        <v>305.98520000000002</v>
      </c>
      <c r="E15" s="44">
        <v>588.53530000000001</v>
      </c>
      <c r="F15" s="44">
        <v>578.21559999999999</v>
      </c>
      <c r="G15" s="44">
        <v>495.38470000000001</v>
      </c>
      <c r="H15" s="44">
        <v>240.35220000000001</v>
      </c>
    </row>
    <row r="16" spans="2:8" x14ac:dyDescent="0.25">
      <c r="B16" t="s">
        <v>27</v>
      </c>
      <c r="C16" s="44">
        <v>530</v>
      </c>
      <c r="D16" s="44">
        <v>12.571</v>
      </c>
      <c r="E16" s="44">
        <v>87.078400000000002</v>
      </c>
      <c r="F16" s="44">
        <v>139.82759999999999</v>
      </c>
      <c r="G16" s="44">
        <v>163.86250000000001</v>
      </c>
      <c r="H16" s="44">
        <v>126.5457</v>
      </c>
    </row>
    <row r="17" spans="2:8" x14ac:dyDescent="0.25">
      <c r="B17" t="s">
        <v>28</v>
      </c>
      <c r="C17" s="44">
        <v>1070</v>
      </c>
      <c r="D17" s="44">
        <v>79.052400000000006</v>
      </c>
      <c r="E17" s="44">
        <v>295.61599999999999</v>
      </c>
      <c r="F17" s="44">
        <v>281.26729999999998</v>
      </c>
      <c r="G17" s="44">
        <v>291.57530000000003</v>
      </c>
      <c r="H17" s="44">
        <v>122.239</v>
      </c>
    </row>
    <row r="18" spans="2:8" x14ac:dyDescent="0.25">
      <c r="B18" t="s">
        <v>29</v>
      </c>
      <c r="C18" s="44">
        <v>1823</v>
      </c>
      <c r="D18" s="44">
        <v>159.19669999999999</v>
      </c>
      <c r="E18" s="44">
        <v>273.59800000000001</v>
      </c>
      <c r="F18" s="44">
        <v>396.63380000000001</v>
      </c>
      <c r="G18" s="44">
        <v>486.35860000000002</v>
      </c>
      <c r="H18" s="44">
        <v>506.81810000000002</v>
      </c>
    </row>
    <row r="19" spans="2:8" x14ac:dyDescent="0.25">
      <c r="B19" t="s">
        <v>30</v>
      </c>
      <c r="C19" s="44">
        <v>2</v>
      </c>
      <c r="D19" s="44">
        <v>7.4000000000000003E-3</v>
      </c>
      <c r="E19" s="44">
        <v>0.20979999999999999</v>
      </c>
      <c r="F19" s="44">
        <v>0.91539999999999999</v>
      </c>
      <c r="G19" s="44">
        <v>0.72799999999999998</v>
      </c>
      <c r="H19" s="44">
        <v>0.13900000000000001</v>
      </c>
    </row>
    <row r="20" spans="2:8" x14ac:dyDescent="0.25">
      <c r="B20" t="s">
        <v>31</v>
      </c>
      <c r="C20" s="44">
        <v>3</v>
      </c>
      <c r="D20" s="44">
        <v>1.83E-2</v>
      </c>
      <c r="E20" s="44">
        <v>0.374</v>
      </c>
      <c r="F20" s="44">
        <v>1.3524</v>
      </c>
      <c r="G20" s="44">
        <v>1.0499000000000001</v>
      </c>
      <c r="H20" s="44">
        <v>0.20480000000000001</v>
      </c>
    </row>
    <row r="21" spans="2:8" x14ac:dyDescent="0.25">
      <c r="B21" t="s">
        <v>32</v>
      </c>
      <c r="C21" s="44">
        <v>1068</v>
      </c>
      <c r="D21" s="44">
        <v>69.662199999999999</v>
      </c>
      <c r="E21" s="44">
        <v>227.833</v>
      </c>
      <c r="F21" s="44">
        <v>279.92239999999998</v>
      </c>
      <c r="G21" s="44">
        <v>297.00819999999999</v>
      </c>
      <c r="H21" s="44">
        <v>193.3186</v>
      </c>
    </row>
    <row r="22" spans="2:8" x14ac:dyDescent="0.25">
      <c r="B22" t="s">
        <v>33</v>
      </c>
      <c r="C22" s="44">
        <v>16117</v>
      </c>
      <c r="D22" s="44">
        <v>1977.9344000000001</v>
      </c>
      <c r="E22" s="44">
        <v>3518.9886000000001</v>
      </c>
      <c r="F22" s="44">
        <v>3518.8182999999999</v>
      </c>
      <c r="G22" s="44">
        <v>4115.6543000000001</v>
      </c>
      <c r="H22" s="44">
        <v>2981.8438000000001</v>
      </c>
    </row>
    <row r="23" spans="2:8" x14ac:dyDescent="0.25">
      <c r="C23" s="44"/>
      <c r="D23" s="44"/>
      <c r="E23" s="44"/>
      <c r="F23" s="44"/>
      <c r="G23" s="44"/>
      <c r="H23" s="44"/>
    </row>
    <row r="24" spans="2:8" x14ac:dyDescent="0.25">
      <c r="C24" s="44"/>
      <c r="D24" s="44"/>
      <c r="E24" s="44"/>
      <c r="F24" s="44"/>
      <c r="G24" s="44"/>
      <c r="H24" s="44"/>
    </row>
    <row r="25" spans="2:8" ht="15.75" customHeight="1" thickBot="1" x14ac:dyDescent="0.3">
      <c r="C25" s="44"/>
      <c r="D25" s="44"/>
      <c r="E25" s="44"/>
      <c r="F25" s="44"/>
      <c r="G25" s="44"/>
      <c r="H25" s="44"/>
    </row>
    <row r="26" spans="2:8" ht="15.75" customHeight="1" thickBot="1" x14ac:dyDescent="0.3">
      <c r="B26" s="80" t="s">
        <v>52</v>
      </c>
      <c r="C26" s="81">
        <f t="shared" ref="C26:H26" si="0">SUM(C7:C25)</f>
        <v>40779</v>
      </c>
      <c r="D26" s="81">
        <f t="shared" si="0"/>
        <v>3880.4778999999999</v>
      </c>
      <c r="E26" s="81">
        <f t="shared" si="0"/>
        <v>9896.7752</v>
      </c>
      <c r="F26" s="81">
        <f t="shared" si="0"/>
        <v>10693.215799999998</v>
      </c>
      <c r="G26" s="81">
        <f t="shared" si="0"/>
        <v>10138.1502</v>
      </c>
      <c r="H26" s="81">
        <f t="shared" si="0"/>
        <v>6160.7442000000001</v>
      </c>
    </row>
    <row r="27" spans="2:8" x14ac:dyDescent="0.25">
      <c r="C27" s="44"/>
      <c r="D27" s="44"/>
      <c r="E27" s="44"/>
      <c r="F27" s="44"/>
      <c r="G27" s="44"/>
      <c r="H27" s="44"/>
    </row>
    <row r="28" spans="2:8" x14ac:dyDescent="0.25">
      <c r="C28" s="44"/>
      <c r="D28" s="44"/>
      <c r="E28" s="44"/>
      <c r="F28" s="44"/>
      <c r="G28" s="44"/>
      <c r="H28" s="44"/>
    </row>
    <row r="29" spans="2:8" x14ac:dyDescent="0.25">
      <c r="C29" s="44"/>
      <c r="D29" s="44"/>
      <c r="E29" s="44"/>
      <c r="F29" s="44"/>
      <c r="G29" s="44"/>
      <c r="H29" s="44"/>
    </row>
    <row r="30" spans="2:8" x14ac:dyDescent="0.25">
      <c r="C30" s="44"/>
      <c r="D30" s="44"/>
      <c r="E30" s="44"/>
      <c r="F30" s="44"/>
      <c r="G30" s="44"/>
      <c r="H30" s="44"/>
    </row>
    <row r="31" spans="2:8" x14ac:dyDescent="0.25">
      <c r="C31" s="44"/>
      <c r="D31" s="44"/>
      <c r="E31" s="44"/>
      <c r="F31" s="44"/>
      <c r="G31" s="44"/>
      <c r="H31" s="44"/>
    </row>
    <row r="32" spans="2:8" x14ac:dyDescent="0.25">
      <c r="C32" s="44"/>
      <c r="D32" s="44"/>
      <c r="E32" s="44"/>
      <c r="F32" s="44"/>
      <c r="G32" s="44"/>
      <c r="H32" s="44"/>
    </row>
    <row r="33" spans="3:8" x14ac:dyDescent="0.25">
      <c r="C33" s="44"/>
      <c r="D33" s="44"/>
      <c r="E33" s="44"/>
      <c r="F33" s="44"/>
      <c r="G33" s="44"/>
      <c r="H33" s="44"/>
    </row>
    <row r="34" spans="3:8" x14ac:dyDescent="0.25">
      <c r="C34" s="44"/>
      <c r="D34" s="44"/>
      <c r="E34" s="44"/>
      <c r="F34" s="44"/>
      <c r="G34" s="44"/>
      <c r="H34" s="44"/>
    </row>
  </sheetData>
  <mergeCells count="7">
    <mergeCell ref="H4:H6"/>
    <mergeCell ref="B4:B6"/>
    <mergeCell ref="C4:C6"/>
    <mergeCell ref="D4:D6"/>
    <mergeCell ref="E4:E6"/>
    <mergeCell ref="F4:F6"/>
    <mergeCell ref="G4:G6"/>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2D2B48-C4F8-40F8-B038-DB7CF4E98656}">
  <sheetPr>
    <tabColor rgb="FFFFFF00"/>
  </sheetPr>
  <dimension ref="B1:V34"/>
  <sheetViews>
    <sheetView workbookViewId="0"/>
  </sheetViews>
  <sheetFormatPr defaultRowHeight="15" x14ac:dyDescent="0.25"/>
  <cols>
    <col min="1" max="1" width="3.5703125" customWidth="1"/>
    <col min="2" max="2" width="17.85546875" customWidth="1"/>
    <col min="7" max="7" width="2" customWidth="1"/>
    <col min="11" max="11" width="2" customWidth="1"/>
    <col min="12" max="14" width="10.5703125" customWidth="1"/>
    <col min="15" max="15" width="2" customWidth="1"/>
    <col min="16" max="18" width="10.5703125" customWidth="1"/>
    <col min="19" max="19" width="2" customWidth="1"/>
  </cols>
  <sheetData>
    <row r="1" spans="2:22" x14ac:dyDescent="0.25">
      <c r="B1" s="73"/>
    </row>
    <row r="2" spans="2:22" ht="26.25" customHeight="1" thickBot="1" x14ac:dyDescent="0.45">
      <c r="B2" s="82"/>
      <c r="H2" s="184" t="s">
        <v>204</v>
      </c>
      <c r="I2" s="157"/>
      <c r="J2" s="157"/>
      <c r="L2" s="184" t="s">
        <v>151</v>
      </c>
      <c r="M2" s="157"/>
      <c r="N2" s="157"/>
      <c r="P2" s="184" t="s">
        <v>152</v>
      </c>
      <c r="Q2" s="157"/>
      <c r="R2" s="157"/>
      <c r="T2" s="184" t="s">
        <v>153</v>
      </c>
      <c r="U2" s="157"/>
      <c r="V2" s="157"/>
    </row>
    <row r="3" spans="2:22" ht="15.75" customHeight="1" thickBot="1" x14ac:dyDescent="0.3">
      <c r="C3" s="34"/>
      <c r="D3" s="34"/>
      <c r="E3" s="34"/>
      <c r="F3" s="34"/>
      <c r="H3" s="161"/>
      <c r="I3" s="161"/>
      <c r="J3" s="161"/>
      <c r="L3" s="161"/>
      <c r="M3" s="161"/>
      <c r="N3" s="161"/>
      <c r="P3" s="161"/>
      <c r="Q3" s="161"/>
      <c r="R3" s="161"/>
      <c r="T3" s="161"/>
      <c r="U3" s="161"/>
      <c r="V3" s="161"/>
    </row>
    <row r="4" spans="2:22" ht="15" customHeight="1" thickBot="1" x14ac:dyDescent="0.3">
      <c r="B4" s="173" t="s">
        <v>14</v>
      </c>
      <c r="C4" s="117"/>
      <c r="H4" s="174" t="s">
        <v>154</v>
      </c>
      <c r="I4" s="174" t="s">
        <v>155</v>
      </c>
      <c r="J4" s="174" t="s">
        <v>156</v>
      </c>
      <c r="L4" s="174" t="s">
        <v>154</v>
      </c>
      <c r="M4" s="174" t="s">
        <v>155</v>
      </c>
      <c r="N4" s="174" t="s">
        <v>156</v>
      </c>
      <c r="P4" s="174" t="s">
        <v>157</v>
      </c>
      <c r="Q4" s="174" t="s">
        <v>158</v>
      </c>
      <c r="R4" s="174" t="s">
        <v>159</v>
      </c>
      <c r="T4" s="174" t="s">
        <v>154</v>
      </c>
      <c r="U4" s="174" t="s">
        <v>155</v>
      </c>
      <c r="V4" s="174" t="s">
        <v>156</v>
      </c>
    </row>
    <row r="5" spans="2:22" ht="15.75" customHeight="1" thickBot="1" x14ac:dyDescent="0.3">
      <c r="B5" s="157"/>
      <c r="C5" s="149" t="s">
        <v>59</v>
      </c>
      <c r="D5" s="145"/>
      <c r="E5" s="145"/>
      <c r="F5" s="145"/>
      <c r="H5" s="157"/>
      <c r="I5" s="157"/>
      <c r="J5" s="157"/>
      <c r="L5" s="157"/>
      <c r="M5" s="157"/>
      <c r="N5" s="157"/>
      <c r="P5" s="157"/>
      <c r="Q5" s="157"/>
      <c r="R5" s="157"/>
      <c r="T5" s="157"/>
      <c r="U5" s="157"/>
      <c r="V5" s="157"/>
    </row>
    <row r="6" spans="2:22" ht="24.75" customHeight="1" thickBot="1" x14ac:dyDescent="0.3">
      <c r="B6" s="161"/>
      <c r="C6" s="10" t="s">
        <v>57</v>
      </c>
      <c r="D6" s="47" t="s">
        <v>75</v>
      </c>
      <c r="E6" s="47" t="s">
        <v>76</v>
      </c>
      <c r="F6" s="47" t="s">
        <v>77</v>
      </c>
      <c r="H6" s="161"/>
      <c r="I6" s="161"/>
      <c r="J6" s="161"/>
      <c r="L6" s="161"/>
      <c r="M6" s="161"/>
      <c r="N6" s="161"/>
      <c r="P6" s="161"/>
      <c r="Q6" s="161"/>
      <c r="R6" s="161"/>
      <c r="T6" s="161"/>
      <c r="U6" s="161"/>
      <c r="V6" s="161"/>
    </row>
    <row r="7" spans="2:22" x14ac:dyDescent="0.25">
      <c r="B7" t="s">
        <v>18</v>
      </c>
      <c r="C7" s="44">
        <v>7417</v>
      </c>
      <c r="D7" s="44">
        <v>902</v>
      </c>
      <c r="E7" s="44">
        <v>1290</v>
      </c>
      <c r="F7" s="44">
        <v>2317</v>
      </c>
      <c r="H7" s="44">
        <v>438</v>
      </c>
      <c r="I7" s="44">
        <v>773</v>
      </c>
      <c r="J7" s="44">
        <v>1708</v>
      </c>
      <c r="L7" s="44">
        <v>653</v>
      </c>
      <c r="M7" s="44">
        <v>972</v>
      </c>
      <c r="N7" s="44">
        <v>1933</v>
      </c>
      <c r="P7" s="44">
        <v>305</v>
      </c>
      <c r="Q7" s="44">
        <v>294</v>
      </c>
      <c r="R7" s="44">
        <v>282</v>
      </c>
      <c r="T7" s="44">
        <f t="shared" ref="T7:V22" si="0">IF(L7+P7&gt;0, L7+P7, "NaN")</f>
        <v>958</v>
      </c>
      <c r="U7" s="44">
        <f t="shared" si="0"/>
        <v>1266</v>
      </c>
      <c r="V7" s="44">
        <f t="shared" si="0"/>
        <v>2215</v>
      </c>
    </row>
    <row r="8" spans="2:22" x14ac:dyDescent="0.25">
      <c r="B8" t="s">
        <v>19</v>
      </c>
      <c r="C8" s="44">
        <v>1926</v>
      </c>
      <c r="D8" s="44">
        <v>191</v>
      </c>
      <c r="E8" s="44">
        <v>373</v>
      </c>
      <c r="F8" s="44">
        <v>1333</v>
      </c>
      <c r="H8" s="44">
        <v>74</v>
      </c>
      <c r="I8" s="44">
        <v>202</v>
      </c>
      <c r="J8" s="44">
        <v>882</v>
      </c>
      <c r="L8" s="44">
        <v>119</v>
      </c>
      <c r="M8" s="44">
        <v>264</v>
      </c>
      <c r="N8" s="44">
        <v>1161</v>
      </c>
      <c r="P8" s="44">
        <v>272</v>
      </c>
      <c r="Q8" s="44">
        <v>264</v>
      </c>
      <c r="R8" s="44">
        <v>112</v>
      </c>
      <c r="T8" s="44">
        <f t="shared" si="0"/>
        <v>391</v>
      </c>
      <c r="U8" s="44">
        <f t="shared" si="0"/>
        <v>528</v>
      </c>
      <c r="V8" s="44">
        <f t="shared" si="0"/>
        <v>1273</v>
      </c>
    </row>
    <row r="9" spans="2:22" x14ac:dyDescent="0.25">
      <c r="B9" t="s">
        <v>20</v>
      </c>
      <c r="C9" s="44">
        <v>879</v>
      </c>
      <c r="D9" s="44">
        <v>26</v>
      </c>
      <c r="E9" s="44">
        <v>80</v>
      </c>
      <c r="F9" s="44">
        <v>339</v>
      </c>
      <c r="H9" s="44">
        <v>0</v>
      </c>
      <c r="I9" s="44">
        <v>2</v>
      </c>
      <c r="J9" s="44">
        <v>98</v>
      </c>
      <c r="L9" s="44">
        <v>5</v>
      </c>
      <c r="M9" s="44">
        <v>43</v>
      </c>
      <c r="N9" s="44">
        <v>260</v>
      </c>
      <c r="P9" s="44">
        <v>331</v>
      </c>
      <c r="Q9" s="44">
        <v>323</v>
      </c>
      <c r="R9" s="44">
        <v>233</v>
      </c>
      <c r="T9" s="44">
        <f t="shared" si="0"/>
        <v>336</v>
      </c>
      <c r="U9" s="44">
        <f t="shared" si="0"/>
        <v>366</v>
      </c>
      <c r="V9" s="44">
        <f t="shared" si="0"/>
        <v>493</v>
      </c>
    </row>
    <row r="10" spans="2:22" x14ac:dyDescent="0.25">
      <c r="B10" t="s">
        <v>21</v>
      </c>
      <c r="C10" s="44">
        <v>1321</v>
      </c>
      <c r="D10" s="44">
        <v>12</v>
      </c>
      <c r="E10" s="44">
        <v>29</v>
      </c>
      <c r="F10" s="44">
        <v>348</v>
      </c>
      <c r="H10" s="44">
        <v>2</v>
      </c>
      <c r="I10" s="44">
        <v>4</v>
      </c>
      <c r="J10" s="44">
        <v>109</v>
      </c>
      <c r="L10" s="44">
        <v>10</v>
      </c>
      <c r="M10" s="44">
        <v>15</v>
      </c>
      <c r="N10" s="44">
        <v>241</v>
      </c>
      <c r="P10" s="44">
        <v>259</v>
      </c>
      <c r="Q10" s="44">
        <v>257</v>
      </c>
      <c r="R10" s="44">
        <v>201</v>
      </c>
      <c r="T10" s="44">
        <f t="shared" si="0"/>
        <v>269</v>
      </c>
      <c r="U10" s="44">
        <f t="shared" si="0"/>
        <v>272</v>
      </c>
      <c r="V10" s="44">
        <f t="shared" si="0"/>
        <v>442</v>
      </c>
    </row>
    <row r="11" spans="2:22" x14ac:dyDescent="0.25">
      <c r="B11" t="s">
        <v>22</v>
      </c>
      <c r="C11" s="44">
        <v>291</v>
      </c>
      <c r="D11" s="44">
        <v>0</v>
      </c>
      <c r="E11" s="44">
        <v>1</v>
      </c>
      <c r="F11" s="44">
        <v>3</v>
      </c>
      <c r="H11" s="44">
        <v>0</v>
      </c>
      <c r="I11" s="44">
        <v>0</v>
      </c>
      <c r="J11" s="44">
        <v>3</v>
      </c>
      <c r="L11" s="44">
        <v>0</v>
      </c>
      <c r="M11" s="44">
        <v>0</v>
      </c>
      <c r="N11" s="44">
        <v>3</v>
      </c>
      <c r="P11" s="44">
        <v>69</v>
      </c>
      <c r="Q11" s="44">
        <v>69</v>
      </c>
      <c r="R11" s="44">
        <v>69</v>
      </c>
      <c r="T11" s="44">
        <f t="shared" si="0"/>
        <v>69</v>
      </c>
      <c r="U11" s="44">
        <f t="shared" si="0"/>
        <v>69</v>
      </c>
      <c r="V11" s="44">
        <f t="shared" si="0"/>
        <v>72</v>
      </c>
    </row>
    <row r="12" spans="2:22" x14ac:dyDescent="0.25">
      <c r="B12" t="s">
        <v>23</v>
      </c>
      <c r="C12" s="44">
        <v>15</v>
      </c>
      <c r="D12" s="44">
        <v>13</v>
      </c>
      <c r="E12" s="44">
        <v>15</v>
      </c>
      <c r="F12" s="44">
        <v>15</v>
      </c>
      <c r="H12" s="44">
        <v>0</v>
      </c>
      <c r="I12" s="44">
        <v>0</v>
      </c>
      <c r="J12" s="44">
        <v>0</v>
      </c>
      <c r="L12" s="44">
        <v>13</v>
      </c>
      <c r="M12" s="44">
        <v>15</v>
      </c>
      <c r="N12" s="44">
        <v>15</v>
      </c>
      <c r="P12" s="44">
        <v>2</v>
      </c>
      <c r="Q12" s="44">
        <v>0</v>
      </c>
      <c r="R12" s="44">
        <v>0</v>
      </c>
      <c r="T12" s="44">
        <f t="shared" si="0"/>
        <v>15</v>
      </c>
      <c r="U12" s="44">
        <f t="shared" si="0"/>
        <v>15</v>
      </c>
      <c r="V12" s="44">
        <f t="shared" si="0"/>
        <v>15</v>
      </c>
    </row>
    <row r="13" spans="2:22" x14ac:dyDescent="0.25">
      <c r="B13" t="s">
        <v>24</v>
      </c>
      <c r="C13" s="44">
        <v>6098</v>
      </c>
      <c r="D13" s="44">
        <v>489</v>
      </c>
      <c r="E13" s="44">
        <v>647</v>
      </c>
      <c r="F13" s="44">
        <v>1065</v>
      </c>
      <c r="H13" s="44">
        <v>161</v>
      </c>
      <c r="I13" s="44">
        <v>378</v>
      </c>
      <c r="J13" s="44">
        <v>683</v>
      </c>
      <c r="L13" s="44">
        <v>340</v>
      </c>
      <c r="M13" s="44">
        <v>579</v>
      </c>
      <c r="N13" s="44">
        <v>901</v>
      </c>
      <c r="P13" s="44">
        <v>781</v>
      </c>
      <c r="Q13" s="44">
        <v>723</v>
      </c>
      <c r="R13" s="44">
        <v>702</v>
      </c>
      <c r="T13" s="44">
        <f t="shared" si="0"/>
        <v>1121</v>
      </c>
      <c r="U13" s="44">
        <f t="shared" si="0"/>
        <v>1302</v>
      </c>
      <c r="V13" s="44">
        <f t="shared" si="0"/>
        <v>1603</v>
      </c>
    </row>
    <row r="14" spans="2:22" x14ac:dyDescent="0.25">
      <c r="B14" t="s">
        <v>25</v>
      </c>
      <c r="C14" s="44">
        <v>10</v>
      </c>
      <c r="D14" s="44">
        <v>1</v>
      </c>
      <c r="E14" s="44">
        <v>10</v>
      </c>
      <c r="F14" s="44">
        <v>10</v>
      </c>
      <c r="H14" s="44">
        <v>0</v>
      </c>
      <c r="I14" s="44">
        <v>1</v>
      </c>
      <c r="J14" s="44">
        <v>1</v>
      </c>
      <c r="L14" s="44">
        <v>0</v>
      </c>
      <c r="M14" s="44">
        <v>10</v>
      </c>
      <c r="N14" s="44">
        <v>10</v>
      </c>
      <c r="P14" s="44">
        <v>9</v>
      </c>
      <c r="Q14" s="44">
        <v>0</v>
      </c>
      <c r="R14" s="44">
        <v>0</v>
      </c>
      <c r="T14" s="44">
        <f t="shared" si="0"/>
        <v>9</v>
      </c>
      <c r="U14" s="44">
        <f t="shared" si="0"/>
        <v>10</v>
      </c>
      <c r="V14" s="44">
        <f t="shared" si="0"/>
        <v>10</v>
      </c>
    </row>
    <row r="15" spans="2:22" x14ac:dyDescent="0.25">
      <c r="B15" t="s">
        <v>26</v>
      </c>
      <c r="C15" s="44">
        <v>2209</v>
      </c>
      <c r="D15" s="44">
        <v>65</v>
      </c>
      <c r="E15" s="44">
        <v>126</v>
      </c>
      <c r="F15" s="44">
        <v>215</v>
      </c>
      <c r="H15" s="44">
        <v>0</v>
      </c>
      <c r="I15" s="44">
        <v>0</v>
      </c>
      <c r="J15" s="44">
        <v>12</v>
      </c>
      <c r="L15" s="44">
        <v>20</v>
      </c>
      <c r="M15" s="44">
        <v>44</v>
      </c>
      <c r="N15" s="44">
        <v>71</v>
      </c>
      <c r="P15" s="44">
        <v>247</v>
      </c>
      <c r="Q15" s="44">
        <v>238</v>
      </c>
      <c r="R15" s="44">
        <v>222</v>
      </c>
      <c r="T15" s="44">
        <f t="shared" si="0"/>
        <v>267</v>
      </c>
      <c r="U15" s="44">
        <f t="shared" si="0"/>
        <v>282</v>
      </c>
      <c r="V15" s="44">
        <f t="shared" si="0"/>
        <v>293</v>
      </c>
    </row>
    <row r="16" spans="2:22" x14ac:dyDescent="0.25">
      <c r="B16" t="s">
        <v>27</v>
      </c>
      <c r="C16" s="44">
        <v>530</v>
      </c>
      <c r="D16" s="44">
        <v>0</v>
      </c>
      <c r="E16" s="44">
        <v>20</v>
      </c>
      <c r="F16" s="44">
        <v>138</v>
      </c>
      <c r="H16" s="44">
        <v>0</v>
      </c>
      <c r="I16" s="44">
        <v>3</v>
      </c>
      <c r="J16" s="44">
        <v>70</v>
      </c>
      <c r="L16" s="44">
        <v>0</v>
      </c>
      <c r="M16" s="44">
        <v>6</v>
      </c>
      <c r="N16" s="44">
        <v>119</v>
      </c>
      <c r="P16" s="44">
        <v>122</v>
      </c>
      <c r="Q16" s="44">
        <v>121</v>
      </c>
      <c r="R16" s="44">
        <v>86</v>
      </c>
      <c r="T16" s="44">
        <f t="shared" si="0"/>
        <v>122</v>
      </c>
      <c r="U16" s="44">
        <f t="shared" si="0"/>
        <v>127</v>
      </c>
      <c r="V16" s="44">
        <f t="shared" si="0"/>
        <v>205</v>
      </c>
    </row>
    <row r="17" spans="2:22" x14ac:dyDescent="0.25">
      <c r="B17" t="s">
        <v>28</v>
      </c>
      <c r="C17" s="44">
        <v>1070</v>
      </c>
      <c r="D17" s="44">
        <v>449</v>
      </c>
      <c r="E17" s="44">
        <v>588</v>
      </c>
      <c r="F17" s="44">
        <v>737</v>
      </c>
      <c r="H17" s="44">
        <v>261</v>
      </c>
      <c r="I17" s="44">
        <v>461</v>
      </c>
      <c r="J17" s="44">
        <v>661</v>
      </c>
      <c r="L17" s="44">
        <v>329</v>
      </c>
      <c r="M17" s="44">
        <v>531</v>
      </c>
      <c r="N17" s="44">
        <v>715</v>
      </c>
      <c r="P17" s="44">
        <v>55</v>
      </c>
      <c r="Q17" s="44">
        <v>46</v>
      </c>
      <c r="R17" s="44">
        <v>38</v>
      </c>
      <c r="T17" s="44">
        <f t="shared" si="0"/>
        <v>384</v>
      </c>
      <c r="U17" s="44">
        <f t="shared" si="0"/>
        <v>577</v>
      </c>
      <c r="V17" s="44">
        <f t="shared" si="0"/>
        <v>753</v>
      </c>
    </row>
    <row r="18" spans="2:22" x14ac:dyDescent="0.25">
      <c r="B18" t="s">
        <v>29</v>
      </c>
      <c r="C18" s="44">
        <v>1823</v>
      </c>
      <c r="D18" s="44">
        <v>495</v>
      </c>
      <c r="E18" s="44">
        <v>598</v>
      </c>
      <c r="F18" s="44">
        <v>807</v>
      </c>
      <c r="H18" s="44">
        <v>247</v>
      </c>
      <c r="I18" s="44">
        <v>335</v>
      </c>
      <c r="J18" s="44">
        <v>482</v>
      </c>
      <c r="L18" s="44">
        <v>458</v>
      </c>
      <c r="M18" s="44">
        <v>566</v>
      </c>
      <c r="N18" s="44">
        <v>778</v>
      </c>
      <c r="P18" s="44">
        <v>336</v>
      </c>
      <c r="Q18" s="44">
        <v>312</v>
      </c>
      <c r="R18" s="44">
        <v>251</v>
      </c>
      <c r="T18" s="44">
        <f t="shared" si="0"/>
        <v>794</v>
      </c>
      <c r="U18" s="44">
        <f t="shared" si="0"/>
        <v>878</v>
      </c>
      <c r="V18" s="44">
        <f t="shared" si="0"/>
        <v>1029</v>
      </c>
    </row>
    <row r="19" spans="2:22" x14ac:dyDescent="0.25">
      <c r="B19" t="s">
        <v>30</v>
      </c>
      <c r="C19" s="44">
        <v>2</v>
      </c>
      <c r="D19" s="44">
        <v>2</v>
      </c>
      <c r="E19" s="44">
        <v>2</v>
      </c>
      <c r="F19" s="44">
        <v>2</v>
      </c>
      <c r="H19" s="44">
        <v>0</v>
      </c>
      <c r="I19" s="44">
        <v>2</v>
      </c>
      <c r="J19" s="44">
        <v>2</v>
      </c>
      <c r="L19" s="44">
        <v>0</v>
      </c>
      <c r="M19" s="44">
        <v>2</v>
      </c>
      <c r="N19" s="44">
        <v>2</v>
      </c>
      <c r="P19" s="44">
        <v>0</v>
      </c>
      <c r="Q19" s="44">
        <v>0</v>
      </c>
      <c r="R19" s="44">
        <v>0</v>
      </c>
      <c r="T19" s="126" t="str">
        <f t="shared" si="0"/>
        <v>NaN</v>
      </c>
      <c r="U19" s="44">
        <f t="shared" si="0"/>
        <v>2</v>
      </c>
      <c r="V19" s="44">
        <f t="shared" si="0"/>
        <v>2</v>
      </c>
    </row>
    <row r="20" spans="2:22" x14ac:dyDescent="0.25">
      <c r="B20" t="s">
        <v>31</v>
      </c>
      <c r="C20" s="44">
        <v>3</v>
      </c>
      <c r="D20" s="44">
        <v>1</v>
      </c>
      <c r="E20" s="44">
        <v>3</v>
      </c>
      <c r="F20" s="44">
        <v>3</v>
      </c>
      <c r="H20" s="44">
        <v>0</v>
      </c>
      <c r="I20" s="44">
        <v>2</v>
      </c>
      <c r="J20" s="44">
        <v>3</v>
      </c>
      <c r="L20" s="44">
        <v>0</v>
      </c>
      <c r="M20" s="44">
        <v>3</v>
      </c>
      <c r="N20" s="44">
        <v>3</v>
      </c>
      <c r="P20" s="44">
        <v>0</v>
      </c>
      <c r="Q20" s="44">
        <v>0</v>
      </c>
      <c r="R20" s="44">
        <v>0</v>
      </c>
      <c r="T20" s="126" t="str">
        <f t="shared" si="0"/>
        <v>NaN</v>
      </c>
      <c r="U20" s="44">
        <f t="shared" si="0"/>
        <v>3</v>
      </c>
      <c r="V20" s="44">
        <f t="shared" si="0"/>
        <v>3</v>
      </c>
    </row>
    <row r="21" spans="2:22" x14ac:dyDescent="0.25">
      <c r="B21" t="s">
        <v>32</v>
      </c>
      <c r="C21" s="44">
        <v>1068</v>
      </c>
      <c r="D21" s="44">
        <v>171</v>
      </c>
      <c r="E21" s="44">
        <v>566</v>
      </c>
      <c r="F21" s="44">
        <v>772</v>
      </c>
      <c r="H21" s="44">
        <v>41</v>
      </c>
      <c r="I21" s="44">
        <v>195</v>
      </c>
      <c r="J21" s="44">
        <v>551</v>
      </c>
      <c r="L21" s="44">
        <v>64</v>
      </c>
      <c r="M21" s="44">
        <v>427</v>
      </c>
      <c r="N21" s="44">
        <v>722</v>
      </c>
      <c r="P21" s="44">
        <v>154</v>
      </c>
      <c r="Q21" s="44">
        <v>83</v>
      </c>
      <c r="R21" s="44">
        <v>27</v>
      </c>
      <c r="T21" s="44">
        <f t="shared" si="0"/>
        <v>218</v>
      </c>
      <c r="U21" s="44">
        <f t="shared" si="0"/>
        <v>510</v>
      </c>
      <c r="V21" s="44">
        <f t="shared" si="0"/>
        <v>749</v>
      </c>
    </row>
    <row r="22" spans="2:22" x14ac:dyDescent="0.25">
      <c r="B22" t="s">
        <v>33</v>
      </c>
      <c r="C22" s="44">
        <v>16117</v>
      </c>
      <c r="D22" s="44">
        <v>1215</v>
      </c>
      <c r="E22" s="44">
        <v>2036</v>
      </c>
      <c r="F22" s="44">
        <v>3531</v>
      </c>
      <c r="H22" s="44">
        <v>240</v>
      </c>
      <c r="I22" s="44">
        <v>679</v>
      </c>
      <c r="J22" s="44">
        <v>1941</v>
      </c>
      <c r="L22" s="44">
        <v>674</v>
      </c>
      <c r="M22" s="44">
        <v>1377</v>
      </c>
      <c r="N22" s="44">
        <v>2967</v>
      </c>
      <c r="P22" s="44">
        <v>3023</v>
      </c>
      <c r="Q22" s="44">
        <v>2811</v>
      </c>
      <c r="R22" s="44">
        <v>2459</v>
      </c>
      <c r="T22" s="44">
        <f t="shared" si="0"/>
        <v>3697</v>
      </c>
      <c r="U22" s="44">
        <f t="shared" si="0"/>
        <v>4188</v>
      </c>
      <c r="V22" s="44">
        <f t="shared" si="0"/>
        <v>5426</v>
      </c>
    </row>
    <row r="23" spans="2:22" x14ac:dyDescent="0.25">
      <c r="C23" s="44"/>
      <c r="D23" s="44"/>
      <c r="E23" s="44"/>
      <c r="F23" s="44"/>
      <c r="H23" s="44"/>
      <c r="I23" s="44"/>
      <c r="J23" s="44"/>
      <c r="L23" s="44"/>
      <c r="M23" s="44"/>
      <c r="N23" s="44"/>
      <c r="P23" s="44"/>
      <c r="Q23" s="44"/>
      <c r="R23" s="44"/>
      <c r="T23" s="44"/>
      <c r="U23" s="44"/>
      <c r="V23" s="44"/>
    </row>
    <row r="24" spans="2:22" x14ac:dyDescent="0.25">
      <c r="C24" s="44"/>
      <c r="D24" s="44"/>
      <c r="E24" s="44"/>
      <c r="F24" s="44"/>
      <c r="H24" s="44"/>
      <c r="I24" s="44"/>
      <c r="J24" s="44"/>
      <c r="L24" s="44"/>
      <c r="M24" s="44"/>
      <c r="N24" s="44"/>
      <c r="P24" s="44"/>
      <c r="Q24" s="44"/>
      <c r="R24" s="44"/>
      <c r="T24" s="44"/>
      <c r="U24" s="44"/>
      <c r="V24" s="44"/>
    </row>
    <row r="25" spans="2:22" ht="15.75" customHeight="1" thickBot="1" x14ac:dyDescent="0.3">
      <c r="C25" s="44"/>
      <c r="D25" s="44"/>
      <c r="E25" s="44"/>
      <c r="F25" s="44"/>
      <c r="H25" s="44"/>
      <c r="I25" s="44"/>
      <c r="J25" s="44"/>
      <c r="L25" s="44"/>
      <c r="M25" s="44"/>
      <c r="N25" s="44"/>
      <c r="P25" s="44"/>
      <c r="Q25" s="44"/>
      <c r="R25" s="44"/>
      <c r="T25" s="44"/>
      <c r="U25" s="44"/>
      <c r="V25" s="44"/>
    </row>
    <row r="26" spans="2:22" ht="15.75" customHeight="1" thickBot="1" x14ac:dyDescent="0.3">
      <c r="B26" s="80" t="s">
        <v>52</v>
      </c>
      <c r="C26" s="81">
        <f>SUM(C7:C25)</f>
        <v>40779</v>
      </c>
      <c r="D26" s="81">
        <f>SUM(D7:D25)</f>
        <v>4032</v>
      </c>
      <c r="E26" s="81">
        <f>SUM(E7:E25)</f>
        <v>6384</v>
      </c>
      <c r="F26" s="81">
        <f>SUM(F7:F25)</f>
        <v>11635</v>
      </c>
      <c r="H26" s="81">
        <f>SUM(H7:H25)</f>
        <v>1464</v>
      </c>
      <c r="I26" s="81">
        <f>SUM(I7:I25)</f>
        <v>3037</v>
      </c>
      <c r="J26" s="81">
        <f>SUM(J7:J25)</f>
        <v>7206</v>
      </c>
      <c r="L26" s="81">
        <f>SUM(L7:L25)</f>
        <v>2685</v>
      </c>
      <c r="M26" s="81">
        <f>SUM(M7:M25)</f>
        <v>4854</v>
      </c>
      <c r="N26" s="81">
        <f>SUM(N7:N25)</f>
        <v>9901</v>
      </c>
      <c r="P26" s="81">
        <f>SUM(P7:P25)</f>
        <v>5965</v>
      </c>
      <c r="Q26" s="81">
        <f>SUM(Q7:Q25)</f>
        <v>5541</v>
      </c>
      <c r="R26" s="81">
        <f>SUM(R7:R25)</f>
        <v>4682</v>
      </c>
      <c r="T26" s="81">
        <f>SUM(T7:T25)</f>
        <v>8650</v>
      </c>
      <c r="U26" s="81">
        <f>SUM(U7:U25)</f>
        <v>10395</v>
      </c>
      <c r="V26" s="81">
        <f>SUM(V7:V25)</f>
        <v>14583</v>
      </c>
    </row>
    <row r="27" spans="2:22" x14ac:dyDescent="0.25">
      <c r="C27" s="44"/>
      <c r="D27" s="44"/>
      <c r="E27" s="44"/>
      <c r="F27" s="44"/>
      <c r="H27" s="44"/>
      <c r="I27" s="44"/>
      <c r="J27" s="44"/>
      <c r="L27" s="44"/>
      <c r="M27" s="44"/>
      <c r="N27" s="44"/>
      <c r="P27" s="44"/>
      <c r="Q27" s="44"/>
      <c r="R27" s="44"/>
    </row>
    <row r="28" spans="2:22" x14ac:dyDescent="0.25">
      <c r="C28" s="44"/>
      <c r="D28" s="44"/>
      <c r="E28" s="44"/>
      <c r="F28" s="44"/>
      <c r="H28" s="44"/>
      <c r="I28" s="44"/>
      <c r="J28" s="44"/>
      <c r="L28" s="44"/>
      <c r="M28" s="44"/>
      <c r="N28" s="44"/>
      <c r="P28" s="44"/>
      <c r="Q28" s="44"/>
      <c r="R28" s="44"/>
    </row>
    <row r="29" spans="2:22" x14ac:dyDescent="0.25">
      <c r="C29" s="44"/>
      <c r="D29" s="44"/>
      <c r="E29" s="44"/>
      <c r="F29" s="44"/>
      <c r="H29" s="44"/>
      <c r="I29" s="44"/>
      <c r="J29" s="44"/>
      <c r="L29" s="44"/>
      <c r="M29" s="44"/>
      <c r="N29" s="44"/>
      <c r="P29" s="44"/>
      <c r="Q29" s="44"/>
      <c r="R29" s="44"/>
    </row>
    <row r="30" spans="2:22" x14ac:dyDescent="0.25">
      <c r="C30" s="44"/>
      <c r="D30" s="44"/>
      <c r="E30" s="44"/>
      <c r="F30" s="44"/>
      <c r="H30" s="44"/>
      <c r="I30" s="44"/>
      <c r="J30" s="44"/>
      <c r="L30" s="44"/>
      <c r="M30" s="44"/>
      <c r="N30" s="44"/>
      <c r="P30" s="44"/>
      <c r="Q30" s="44"/>
      <c r="R30" s="44"/>
    </row>
    <row r="31" spans="2:22" x14ac:dyDescent="0.25">
      <c r="C31" s="44"/>
      <c r="D31" s="44"/>
      <c r="E31" s="44"/>
      <c r="F31" s="44"/>
      <c r="H31" s="44"/>
      <c r="I31" s="44"/>
      <c r="J31" s="44"/>
      <c r="L31" s="44"/>
      <c r="M31" s="44"/>
      <c r="N31" s="44"/>
      <c r="P31" s="44"/>
      <c r="Q31" s="44"/>
      <c r="R31" s="44"/>
    </row>
    <row r="32" spans="2:22" x14ac:dyDescent="0.25">
      <c r="C32" s="44"/>
      <c r="D32" s="44"/>
      <c r="E32" s="44"/>
      <c r="F32" s="44"/>
      <c r="H32" s="44"/>
      <c r="I32" s="44"/>
      <c r="J32" s="44"/>
      <c r="L32" s="44"/>
      <c r="M32" s="44"/>
      <c r="N32" s="44"/>
      <c r="P32" s="44"/>
      <c r="Q32" s="44"/>
      <c r="R32" s="44"/>
    </row>
    <row r="33" spans="3:18" x14ac:dyDescent="0.25">
      <c r="C33" s="44"/>
      <c r="D33" s="44"/>
      <c r="E33" s="44"/>
      <c r="F33" s="44"/>
      <c r="H33" s="44"/>
      <c r="I33" s="44"/>
      <c r="J33" s="44"/>
      <c r="L33" s="44"/>
      <c r="M33" s="44"/>
      <c r="N33" s="44"/>
      <c r="P33" s="44"/>
      <c r="Q33" s="44"/>
      <c r="R33" s="44"/>
    </row>
    <row r="34" spans="3:18" x14ac:dyDescent="0.25">
      <c r="C34" s="44"/>
      <c r="D34" s="44"/>
      <c r="E34" s="44"/>
      <c r="F34" s="44"/>
      <c r="H34" s="44"/>
      <c r="I34" s="44"/>
      <c r="J34" s="44"/>
      <c r="L34" s="44"/>
      <c r="M34" s="44"/>
      <c r="N34" s="44"/>
      <c r="P34" s="44"/>
      <c r="Q34" s="44"/>
      <c r="R34" s="44"/>
    </row>
  </sheetData>
  <mergeCells count="18">
    <mergeCell ref="B4:B6"/>
    <mergeCell ref="H4:H6"/>
    <mergeCell ref="I4:I6"/>
    <mergeCell ref="J4:J6"/>
    <mergeCell ref="L4:L6"/>
    <mergeCell ref="C5:F5"/>
    <mergeCell ref="T4:T6"/>
    <mergeCell ref="U4:U6"/>
    <mergeCell ref="H2:J3"/>
    <mergeCell ref="L2:N3"/>
    <mergeCell ref="P2:R3"/>
    <mergeCell ref="T2:V3"/>
    <mergeCell ref="M4:M6"/>
    <mergeCell ref="V4:V6"/>
    <mergeCell ref="N4:N6"/>
    <mergeCell ref="P4:P6"/>
    <mergeCell ref="Q4:Q6"/>
    <mergeCell ref="R4:R6"/>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FFFF00"/>
  </sheetPr>
  <dimension ref="B1:AC27"/>
  <sheetViews>
    <sheetView workbookViewId="0"/>
  </sheetViews>
  <sheetFormatPr defaultRowHeight="15" x14ac:dyDescent="0.25"/>
  <cols>
    <col min="1" max="1" width="2.7109375" customWidth="1"/>
    <col min="2" max="2" width="14.7109375" customWidth="1"/>
    <col min="3" max="3" width="11.5703125" customWidth="1"/>
    <col min="7" max="7" width="1.85546875" customWidth="1"/>
    <col min="12" max="12" width="1.5703125" customWidth="1"/>
    <col min="17" max="17" width="1.5703125" customWidth="1"/>
    <col min="22" max="22" width="1.5703125" customWidth="1"/>
  </cols>
  <sheetData>
    <row r="1" spans="2:29" x14ac:dyDescent="0.25">
      <c r="B1" s="75" t="s">
        <v>160</v>
      </c>
    </row>
    <row r="2" spans="2:29" x14ac:dyDescent="0.25">
      <c r="B2" t="s">
        <v>161</v>
      </c>
      <c r="C2" t="s">
        <v>162</v>
      </c>
    </row>
    <row r="3" spans="2:29" ht="15.75" customHeight="1" thickBot="1" x14ac:dyDescent="0.3">
      <c r="B3" s="34"/>
      <c r="C3" s="34"/>
      <c r="D3" s="34"/>
      <c r="E3" s="34"/>
      <c r="F3" s="34"/>
      <c r="G3" s="34"/>
      <c r="H3" s="34"/>
      <c r="I3" s="34"/>
      <c r="J3" s="34"/>
      <c r="K3" s="34"/>
      <c r="L3" s="34"/>
      <c r="M3" s="34"/>
      <c r="N3" s="34"/>
      <c r="O3" s="34"/>
      <c r="P3" s="34"/>
      <c r="Q3" s="34"/>
      <c r="R3" s="34"/>
      <c r="S3" s="34"/>
      <c r="T3" s="34"/>
      <c r="U3" s="34"/>
      <c r="V3" s="34"/>
      <c r="W3" s="188" t="s">
        <v>163</v>
      </c>
      <c r="X3" s="145"/>
      <c r="Y3" s="145"/>
      <c r="Z3" s="145"/>
      <c r="AA3" s="145"/>
      <c r="AB3" s="145"/>
      <c r="AC3" s="145"/>
    </row>
    <row r="4" spans="2:29" ht="15.75" customHeight="1" thickBot="1" x14ac:dyDescent="0.3">
      <c r="C4" s="117"/>
      <c r="W4" s="187" t="s">
        <v>164</v>
      </c>
      <c r="X4" s="145"/>
      <c r="Y4" s="145"/>
      <c r="Z4" s="145"/>
      <c r="AA4" s="145"/>
      <c r="AB4" s="145"/>
      <c r="AC4" s="145"/>
    </row>
    <row r="5" spans="2:29" ht="26.25" customHeight="1" thickBot="1" x14ac:dyDescent="0.3">
      <c r="B5" s="56"/>
      <c r="C5" s="149" t="s">
        <v>59</v>
      </c>
      <c r="D5" s="145"/>
      <c r="E5" s="145"/>
      <c r="F5" s="145"/>
      <c r="G5" s="5"/>
      <c r="H5" s="149" t="s">
        <v>165</v>
      </c>
      <c r="I5" s="145"/>
      <c r="J5" s="145"/>
      <c r="K5" s="145"/>
      <c r="L5" s="5"/>
      <c r="M5" s="185" t="s">
        <v>166</v>
      </c>
      <c r="N5" s="145"/>
      <c r="O5" s="145"/>
      <c r="P5" s="145"/>
      <c r="Q5" s="5"/>
      <c r="R5" s="186" t="s">
        <v>164</v>
      </c>
      <c r="S5" s="145"/>
      <c r="T5" s="145"/>
      <c r="U5" s="145"/>
      <c r="V5" s="5"/>
      <c r="W5" s="144" t="s">
        <v>167</v>
      </c>
      <c r="X5" s="144" t="s">
        <v>49</v>
      </c>
      <c r="Y5" s="5" t="s">
        <v>50</v>
      </c>
      <c r="Z5" s="144" t="s">
        <v>168</v>
      </c>
      <c r="AA5" s="144" t="s">
        <v>169</v>
      </c>
      <c r="AB5" s="144" t="s">
        <v>170</v>
      </c>
      <c r="AC5" s="144" t="s">
        <v>171</v>
      </c>
    </row>
    <row r="6" spans="2:29" ht="39.75" customHeight="1" thickBot="1" x14ac:dyDescent="0.3">
      <c r="B6" s="53" t="s">
        <v>14</v>
      </c>
      <c r="C6" s="10" t="s">
        <v>57</v>
      </c>
      <c r="D6" s="47" t="s">
        <v>75</v>
      </c>
      <c r="E6" s="47" t="s">
        <v>76</v>
      </c>
      <c r="F6" s="47" t="s">
        <v>77</v>
      </c>
      <c r="G6" s="47"/>
      <c r="H6" s="10" t="s">
        <v>57</v>
      </c>
      <c r="I6" s="47" t="s">
        <v>75</v>
      </c>
      <c r="J6" s="47" t="s">
        <v>76</v>
      </c>
      <c r="K6" s="47" t="s">
        <v>77</v>
      </c>
      <c r="L6" s="47"/>
      <c r="M6" s="10" t="s">
        <v>57</v>
      </c>
      <c r="N6" s="47" t="s">
        <v>75</v>
      </c>
      <c r="O6" s="47" t="s">
        <v>76</v>
      </c>
      <c r="P6" s="47" t="s">
        <v>77</v>
      </c>
      <c r="Q6" s="47"/>
      <c r="R6" s="10" t="s">
        <v>57</v>
      </c>
      <c r="S6" s="47" t="s">
        <v>75</v>
      </c>
      <c r="T6" s="47" t="s">
        <v>76</v>
      </c>
      <c r="U6" s="47" t="s">
        <v>77</v>
      </c>
      <c r="V6" s="47"/>
      <c r="W6" s="145"/>
      <c r="X6" s="145"/>
      <c r="Y6" s="10" t="s">
        <v>54</v>
      </c>
      <c r="Z6" s="145"/>
      <c r="AA6" s="145"/>
      <c r="AB6" s="145"/>
      <c r="AC6" s="145"/>
    </row>
    <row r="7" spans="2:29" x14ac:dyDescent="0.25">
      <c r="B7" s="67" t="s">
        <v>18</v>
      </c>
      <c r="C7" s="68">
        <v>7417</v>
      </c>
      <c r="D7" s="44">
        <v>902</v>
      </c>
      <c r="E7" s="44">
        <v>1290</v>
      </c>
      <c r="F7" s="44">
        <v>2317</v>
      </c>
      <c r="H7" s="107">
        <v>2512.850621</v>
      </c>
      <c r="I7" s="107">
        <v>317.70627000000002</v>
      </c>
      <c r="J7" s="107">
        <v>457.59490799999998</v>
      </c>
      <c r="K7" s="107">
        <v>778.09688400000005</v>
      </c>
      <c r="L7" s="44"/>
      <c r="M7" s="107">
        <v>1692.1004945</v>
      </c>
      <c r="N7" s="107">
        <v>191.60026500000001</v>
      </c>
      <c r="O7" s="107">
        <v>271.60592150000002</v>
      </c>
      <c r="P7" s="107">
        <v>460.73191850000001</v>
      </c>
      <c r="Q7" s="44"/>
      <c r="R7" s="107">
        <v>4204.9511155</v>
      </c>
      <c r="S7" s="107">
        <v>509.306535</v>
      </c>
      <c r="T7" s="107">
        <v>729.20082950000005</v>
      </c>
      <c r="U7" s="107">
        <v>1238.8288024999999</v>
      </c>
      <c r="V7" s="44"/>
      <c r="W7" s="107">
        <v>573.57433200000003</v>
      </c>
      <c r="X7" s="107">
        <v>121.776174</v>
      </c>
      <c r="Y7" s="107">
        <v>270.9655965</v>
      </c>
      <c r="Z7" s="107">
        <v>220.76162299999999</v>
      </c>
      <c r="AA7" s="107">
        <v>38.222383000000001</v>
      </c>
      <c r="AB7" s="107">
        <v>9.1066839999999996</v>
      </c>
      <c r="AC7" s="107">
        <v>4.4220100000000002</v>
      </c>
    </row>
    <row r="8" spans="2:29" x14ac:dyDescent="0.25">
      <c r="B8" s="67" t="s">
        <v>19</v>
      </c>
      <c r="C8" s="68">
        <v>1926</v>
      </c>
      <c r="D8" s="44">
        <v>191</v>
      </c>
      <c r="E8" s="44">
        <v>373</v>
      </c>
      <c r="F8" s="44">
        <v>1333</v>
      </c>
      <c r="H8" s="107">
        <v>344.84002600000002</v>
      </c>
      <c r="I8" s="107">
        <v>46.157885999999998</v>
      </c>
      <c r="J8" s="107">
        <v>98.396618000000004</v>
      </c>
      <c r="K8" s="107">
        <v>256.75493899999998</v>
      </c>
      <c r="L8" s="44"/>
      <c r="M8" s="107">
        <v>210.90378949999999</v>
      </c>
      <c r="N8" s="107">
        <v>29.820287499999999</v>
      </c>
      <c r="O8" s="107">
        <v>59.117977500000002</v>
      </c>
      <c r="P8" s="107">
        <v>157.85947150000001</v>
      </c>
      <c r="Q8" s="44"/>
      <c r="R8" s="107">
        <v>555.74381549999998</v>
      </c>
      <c r="S8" s="107">
        <v>75.978173499999997</v>
      </c>
      <c r="T8" s="107">
        <v>157.51459550000001</v>
      </c>
      <c r="U8" s="107">
        <v>414.61441050000002</v>
      </c>
      <c r="V8" s="44"/>
      <c r="W8" s="107">
        <v>250.783704</v>
      </c>
      <c r="X8" s="107">
        <v>6.82728</v>
      </c>
      <c r="Y8" s="107">
        <v>59.328094499999999</v>
      </c>
      <c r="Z8" s="107">
        <v>59.739471999999999</v>
      </c>
      <c r="AA8" s="107">
        <v>23.269553999999999</v>
      </c>
      <c r="AB8" s="107">
        <v>10.240297999999999</v>
      </c>
      <c r="AC8" s="107">
        <v>4.4260080000000004</v>
      </c>
    </row>
    <row r="9" spans="2:29" x14ac:dyDescent="0.25">
      <c r="B9" s="67" t="s">
        <v>20</v>
      </c>
      <c r="C9" s="68">
        <v>879</v>
      </c>
      <c r="D9" s="44">
        <v>26</v>
      </c>
      <c r="E9" s="44">
        <v>80</v>
      </c>
      <c r="F9" s="44">
        <v>339</v>
      </c>
      <c r="H9" s="107">
        <v>138.04750100000001</v>
      </c>
      <c r="I9" s="107">
        <v>11.662121000000001</v>
      </c>
      <c r="J9" s="107">
        <v>19.977536000000001</v>
      </c>
      <c r="K9" s="107">
        <v>61.168384000000003</v>
      </c>
      <c r="L9" s="44"/>
      <c r="M9" s="107">
        <v>80.209950000000006</v>
      </c>
      <c r="N9" s="107">
        <v>5.8310605000000004</v>
      </c>
      <c r="O9" s="107">
        <v>10.609966500000001</v>
      </c>
      <c r="P9" s="107">
        <v>31.828010500000001</v>
      </c>
      <c r="Q9" s="44"/>
      <c r="R9" s="107">
        <v>218.257451</v>
      </c>
      <c r="S9" s="107">
        <v>17.493181499999999</v>
      </c>
      <c r="T9" s="107">
        <v>30.587502499999999</v>
      </c>
      <c r="U9" s="107">
        <v>92.996394499999994</v>
      </c>
      <c r="V9" s="44"/>
      <c r="W9" s="107">
        <v>62.706931500000003</v>
      </c>
      <c r="X9" s="107">
        <v>21.0959535</v>
      </c>
      <c r="Y9" s="107">
        <v>4.2182354999999996</v>
      </c>
      <c r="Z9" s="107">
        <v>0</v>
      </c>
      <c r="AA9" s="107">
        <v>4.9752739999999998</v>
      </c>
      <c r="AB9" s="107">
        <v>0</v>
      </c>
      <c r="AC9" s="107">
        <v>0</v>
      </c>
    </row>
    <row r="10" spans="2:29" x14ac:dyDescent="0.25">
      <c r="B10" s="67" t="s">
        <v>21</v>
      </c>
      <c r="C10" s="68">
        <v>1321</v>
      </c>
      <c r="D10" s="44">
        <v>12</v>
      </c>
      <c r="E10" s="44">
        <v>29</v>
      </c>
      <c r="F10" s="44">
        <v>348</v>
      </c>
      <c r="H10" s="107">
        <v>305.56335899999999</v>
      </c>
      <c r="I10" s="107">
        <v>3.8970829999999999</v>
      </c>
      <c r="J10" s="107">
        <v>8.1426269999999992</v>
      </c>
      <c r="K10" s="107">
        <v>140.20435900000001</v>
      </c>
      <c r="L10" s="44"/>
      <c r="M10" s="107">
        <v>191.75359800000001</v>
      </c>
      <c r="N10" s="107">
        <v>3.5791879999999998</v>
      </c>
      <c r="O10" s="107">
        <v>5.9530029999999998</v>
      </c>
      <c r="P10" s="107">
        <v>89.181532500000003</v>
      </c>
      <c r="Q10" s="44"/>
      <c r="R10" s="107">
        <v>497.316957</v>
      </c>
      <c r="S10" s="107">
        <v>7.4762709999999997</v>
      </c>
      <c r="T10" s="107">
        <v>14.09563</v>
      </c>
      <c r="U10" s="107">
        <v>229.38589150000001</v>
      </c>
      <c r="V10" s="44"/>
      <c r="W10" s="107">
        <v>47.885756999999998</v>
      </c>
      <c r="X10" s="107">
        <v>24.834831000000001</v>
      </c>
      <c r="Y10" s="107">
        <v>86.722689000000003</v>
      </c>
      <c r="Z10" s="107">
        <v>57.708529499999997</v>
      </c>
      <c r="AA10" s="107">
        <v>9.0997190000000003</v>
      </c>
      <c r="AB10" s="107">
        <v>2.223312</v>
      </c>
      <c r="AC10" s="107">
        <v>0.91105400000000003</v>
      </c>
    </row>
    <row r="11" spans="2:29" x14ac:dyDescent="0.25">
      <c r="B11" s="67" t="s">
        <v>22</v>
      </c>
      <c r="C11" s="68">
        <v>291</v>
      </c>
      <c r="D11" s="44">
        <v>0</v>
      </c>
      <c r="E11" s="44">
        <v>1</v>
      </c>
      <c r="F11" s="44">
        <v>3</v>
      </c>
      <c r="H11" s="107">
        <v>74.922520000000006</v>
      </c>
      <c r="I11" s="107">
        <v>0</v>
      </c>
      <c r="J11" s="107">
        <v>0.17537800000000001</v>
      </c>
      <c r="K11" s="107">
        <v>0.491923</v>
      </c>
      <c r="L11" s="44"/>
      <c r="M11" s="107">
        <v>41.496273000000002</v>
      </c>
      <c r="N11" s="107">
        <v>0</v>
      </c>
      <c r="O11" s="107">
        <v>8.7689000000000003E-2</v>
      </c>
      <c r="P11" s="107">
        <v>0.2459615</v>
      </c>
      <c r="Q11" s="44"/>
      <c r="R11" s="107">
        <v>116.41879299999999</v>
      </c>
      <c r="S11" s="107">
        <v>0</v>
      </c>
      <c r="T11" s="107">
        <v>0.263067</v>
      </c>
      <c r="U11" s="107">
        <v>0.73788450000000005</v>
      </c>
      <c r="V11" s="44"/>
      <c r="W11" s="107">
        <v>0.73788450000000005</v>
      </c>
      <c r="X11" s="107">
        <v>0</v>
      </c>
      <c r="Y11" s="107">
        <v>0</v>
      </c>
      <c r="Z11" s="107">
        <v>0</v>
      </c>
      <c r="AA11" s="107">
        <v>0</v>
      </c>
      <c r="AB11" s="107">
        <v>0</v>
      </c>
      <c r="AC11" s="107">
        <v>0</v>
      </c>
    </row>
    <row r="12" spans="2:29" x14ac:dyDescent="0.25">
      <c r="B12" s="67" t="s">
        <v>23</v>
      </c>
      <c r="C12" s="68">
        <v>15</v>
      </c>
      <c r="D12" s="44">
        <v>13</v>
      </c>
      <c r="E12" s="44">
        <v>15</v>
      </c>
      <c r="F12" s="44">
        <v>15</v>
      </c>
      <c r="H12" s="107">
        <v>3.0194079999999999</v>
      </c>
      <c r="I12" s="107">
        <v>2.9306749999999999</v>
      </c>
      <c r="J12" s="107">
        <v>3.0194079999999999</v>
      </c>
      <c r="K12" s="107">
        <v>3.0194079999999999</v>
      </c>
      <c r="L12" s="44"/>
      <c r="M12" s="107">
        <v>3.0194079999999999</v>
      </c>
      <c r="N12" s="107">
        <v>2.9306749999999999</v>
      </c>
      <c r="O12" s="107">
        <v>3.0194079999999999</v>
      </c>
      <c r="P12" s="107">
        <v>3.0194079999999999</v>
      </c>
      <c r="Q12" s="44"/>
      <c r="R12" s="107">
        <v>6.0388159999999997</v>
      </c>
      <c r="S12" s="107">
        <v>5.8613499999999998</v>
      </c>
      <c r="T12" s="107">
        <v>6.0388159999999997</v>
      </c>
      <c r="U12" s="107">
        <v>6.0388159999999997</v>
      </c>
      <c r="V12" s="44"/>
      <c r="W12" s="107">
        <v>0</v>
      </c>
      <c r="X12" s="107">
        <v>0</v>
      </c>
      <c r="Y12" s="107">
        <v>0</v>
      </c>
      <c r="Z12" s="107">
        <v>1.121472</v>
      </c>
      <c r="AA12" s="107">
        <v>0.17746600000000001</v>
      </c>
      <c r="AB12" s="107">
        <v>4.739878</v>
      </c>
      <c r="AC12" s="107">
        <v>0</v>
      </c>
    </row>
    <row r="13" spans="2:29" x14ac:dyDescent="0.25">
      <c r="B13" s="67" t="s">
        <v>24</v>
      </c>
      <c r="C13" s="68">
        <v>6098</v>
      </c>
      <c r="D13" s="44">
        <v>489</v>
      </c>
      <c r="E13" s="44">
        <v>647</v>
      </c>
      <c r="F13" s="44">
        <v>1065</v>
      </c>
      <c r="H13" s="107">
        <v>2423.03856</v>
      </c>
      <c r="I13" s="107">
        <v>441.07796000000002</v>
      </c>
      <c r="J13" s="107">
        <v>511.67273</v>
      </c>
      <c r="K13" s="107">
        <v>731.85682099999997</v>
      </c>
      <c r="L13" s="44"/>
      <c r="M13" s="107">
        <v>1858.7726175</v>
      </c>
      <c r="N13" s="107">
        <v>422.07711599999999</v>
      </c>
      <c r="O13" s="107">
        <v>485.8974925</v>
      </c>
      <c r="P13" s="107">
        <v>610.50235650000002</v>
      </c>
      <c r="Q13" s="44"/>
      <c r="R13" s="107">
        <v>4281.8111774999998</v>
      </c>
      <c r="S13" s="107">
        <v>863.15507600000001</v>
      </c>
      <c r="T13" s="107">
        <v>997.5702225</v>
      </c>
      <c r="U13" s="107">
        <v>1342.3591775</v>
      </c>
      <c r="V13" s="44"/>
      <c r="W13" s="107">
        <v>198.61754400000001</v>
      </c>
      <c r="X13" s="107">
        <v>183.91143750000001</v>
      </c>
      <c r="Y13" s="107">
        <v>165.142707</v>
      </c>
      <c r="Z13" s="107">
        <v>340.80885999999998</v>
      </c>
      <c r="AA13" s="107">
        <v>271.63000099999999</v>
      </c>
      <c r="AB13" s="107">
        <v>157.713807</v>
      </c>
      <c r="AC13" s="107">
        <v>20.852381000000001</v>
      </c>
    </row>
    <row r="14" spans="2:29" x14ac:dyDescent="0.25">
      <c r="B14" s="67" t="s">
        <v>25</v>
      </c>
      <c r="C14" s="68">
        <v>10</v>
      </c>
      <c r="D14" s="44">
        <v>1</v>
      </c>
      <c r="E14" s="44">
        <v>10</v>
      </c>
      <c r="F14" s="44">
        <v>10</v>
      </c>
      <c r="H14" s="107">
        <v>2.2942710000000002</v>
      </c>
      <c r="I14" s="107">
        <v>0.13947999999999999</v>
      </c>
      <c r="J14" s="107">
        <v>2.2942710000000002</v>
      </c>
      <c r="K14" s="107">
        <v>2.2942710000000002</v>
      </c>
      <c r="L14" s="44"/>
      <c r="M14" s="107">
        <v>2.2942710000000002</v>
      </c>
      <c r="N14" s="107">
        <v>0.13947999999999999</v>
      </c>
      <c r="O14" s="107">
        <v>2.2942710000000002</v>
      </c>
      <c r="P14" s="107">
        <v>2.2942710000000002</v>
      </c>
      <c r="Q14" s="44"/>
      <c r="R14" s="107">
        <v>4.5885420000000003</v>
      </c>
      <c r="S14" s="107">
        <v>0.27895999999999999</v>
      </c>
      <c r="T14" s="107">
        <v>4.5885420000000003</v>
      </c>
      <c r="U14" s="107">
        <v>4.5885420000000003</v>
      </c>
      <c r="V14" s="44"/>
      <c r="W14" s="107">
        <v>0</v>
      </c>
      <c r="X14" s="107">
        <v>0</v>
      </c>
      <c r="Y14" s="107">
        <v>0</v>
      </c>
      <c r="Z14" s="107">
        <v>0</v>
      </c>
      <c r="AA14" s="107">
        <v>0</v>
      </c>
      <c r="AB14" s="107">
        <v>4.5885420000000003</v>
      </c>
      <c r="AC14" s="107">
        <v>0</v>
      </c>
    </row>
    <row r="15" spans="2:29" x14ac:dyDescent="0.25">
      <c r="B15" t="s">
        <v>26</v>
      </c>
      <c r="C15" s="44">
        <v>2209</v>
      </c>
      <c r="D15" s="44">
        <v>65</v>
      </c>
      <c r="E15" s="44">
        <v>126</v>
      </c>
      <c r="F15" s="44">
        <v>215</v>
      </c>
      <c r="H15" s="107">
        <v>535.23888199999999</v>
      </c>
      <c r="I15" s="107">
        <v>22.987788999999999</v>
      </c>
      <c r="J15" s="107">
        <v>49.043951</v>
      </c>
      <c r="K15" s="107">
        <v>114.45011700000001</v>
      </c>
      <c r="L15" s="44"/>
      <c r="M15" s="107">
        <v>453.140085</v>
      </c>
      <c r="N15" s="107">
        <v>25.991856500000001</v>
      </c>
      <c r="O15" s="107">
        <v>57.943005999999997</v>
      </c>
      <c r="P15" s="107">
        <v>143.726054</v>
      </c>
      <c r="Q15" s="44"/>
      <c r="R15" s="107">
        <v>988.37896699999999</v>
      </c>
      <c r="S15" s="107">
        <v>48.979645499999997</v>
      </c>
      <c r="T15" s="107">
        <v>106.986957</v>
      </c>
      <c r="U15" s="107">
        <v>258.17617100000001</v>
      </c>
      <c r="V15" s="44"/>
      <c r="W15" s="107">
        <v>11.869236000000001</v>
      </c>
      <c r="X15" s="107">
        <v>1.364136</v>
      </c>
      <c r="Y15" s="107">
        <v>0.7168485</v>
      </c>
      <c r="Z15" s="107">
        <v>58.768048</v>
      </c>
      <c r="AA15" s="107">
        <v>170.13000099999999</v>
      </c>
      <c r="AB15" s="107">
        <v>15.327901499999999</v>
      </c>
      <c r="AC15" s="107">
        <v>0</v>
      </c>
    </row>
    <row r="16" spans="2:29" x14ac:dyDescent="0.25">
      <c r="B16" t="s">
        <v>27</v>
      </c>
      <c r="C16" s="44">
        <v>530</v>
      </c>
      <c r="D16" s="44">
        <v>0</v>
      </c>
      <c r="E16" s="44">
        <v>20</v>
      </c>
      <c r="F16" s="44">
        <v>138</v>
      </c>
      <c r="H16" s="107">
        <v>76.531519000000003</v>
      </c>
      <c r="I16" s="107">
        <v>0</v>
      </c>
      <c r="J16" s="107">
        <v>2.9590049999999999</v>
      </c>
      <c r="K16" s="107">
        <v>24.014676000000001</v>
      </c>
      <c r="L16" s="44"/>
      <c r="M16" s="107">
        <v>49.9961725</v>
      </c>
      <c r="N16" s="107">
        <v>0</v>
      </c>
      <c r="O16" s="107">
        <v>1.6416605</v>
      </c>
      <c r="P16" s="107">
        <v>18.7330845</v>
      </c>
      <c r="Q16" s="44"/>
      <c r="R16" s="107">
        <v>126.5276915</v>
      </c>
      <c r="S16" s="107">
        <v>0</v>
      </c>
      <c r="T16" s="107">
        <v>4.6006654999999999</v>
      </c>
      <c r="U16" s="107">
        <v>42.747760499999998</v>
      </c>
      <c r="V16" s="44"/>
      <c r="W16" s="107">
        <v>18.797789999999999</v>
      </c>
      <c r="X16" s="107">
        <v>0.23172899999999999</v>
      </c>
      <c r="Y16" s="107">
        <v>0</v>
      </c>
      <c r="Z16" s="107">
        <v>14.689821999999999</v>
      </c>
      <c r="AA16" s="107">
        <v>6.1372660000000003</v>
      </c>
      <c r="AB16" s="107">
        <v>2.8911535000000002</v>
      </c>
      <c r="AC16" s="107">
        <v>0</v>
      </c>
    </row>
    <row r="17" spans="2:29" x14ac:dyDescent="0.25">
      <c r="B17" t="s">
        <v>28</v>
      </c>
      <c r="C17" s="44">
        <v>1070</v>
      </c>
      <c r="D17" s="44">
        <v>449</v>
      </c>
      <c r="E17" s="44">
        <v>588</v>
      </c>
      <c r="F17" s="44">
        <v>737</v>
      </c>
      <c r="H17" s="107">
        <v>174.81332599999999</v>
      </c>
      <c r="I17" s="107">
        <v>73.060356999999996</v>
      </c>
      <c r="J17" s="107">
        <v>95.397976</v>
      </c>
      <c r="K17" s="107">
        <v>119.99225199999999</v>
      </c>
      <c r="L17" s="44"/>
      <c r="M17" s="107">
        <v>91.935483000000005</v>
      </c>
      <c r="N17" s="107">
        <v>37.603997</v>
      </c>
      <c r="O17" s="107">
        <v>49.0465515</v>
      </c>
      <c r="P17" s="107">
        <v>61.385807</v>
      </c>
      <c r="Q17" s="44"/>
      <c r="R17" s="107">
        <v>266.74880899999999</v>
      </c>
      <c r="S17" s="107">
        <v>110.664354</v>
      </c>
      <c r="T17" s="107">
        <v>144.44452749999999</v>
      </c>
      <c r="U17" s="107">
        <v>181.37805900000001</v>
      </c>
      <c r="V17" s="44"/>
      <c r="W17" s="107">
        <v>174.4219095</v>
      </c>
      <c r="X17" s="107">
        <v>1.3974255</v>
      </c>
      <c r="Y17" s="107">
        <v>0</v>
      </c>
      <c r="Z17" s="107">
        <v>2.5645660000000001</v>
      </c>
      <c r="AA17" s="107">
        <v>2.9941580000000001</v>
      </c>
      <c r="AB17" s="107">
        <v>0</v>
      </c>
      <c r="AC17" s="107">
        <v>0</v>
      </c>
    </row>
    <row r="18" spans="2:29" x14ac:dyDescent="0.25">
      <c r="B18" t="s">
        <v>29</v>
      </c>
      <c r="C18" s="44">
        <v>1823</v>
      </c>
      <c r="D18" s="44">
        <v>495</v>
      </c>
      <c r="E18" s="44">
        <v>598</v>
      </c>
      <c r="F18" s="44">
        <v>807</v>
      </c>
      <c r="H18" s="107">
        <v>379.94520299999999</v>
      </c>
      <c r="I18" s="107">
        <v>132.078542</v>
      </c>
      <c r="J18" s="107">
        <v>148.27027799999999</v>
      </c>
      <c r="K18" s="107">
        <v>187.96734499999999</v>
      </c>
      <c r="L18" s="44"/>
      <c r="M18" s="107">
        <v>285.67422199999999</v>
      </c>
      <c r="N18" s="107">
        <v>106.6217475</v>
      </c>
      <c r="O18" s="107">
        <v>116.90961799999999</v>
      </c>
      <c r="P18" s="107">
        <v>152.0022275</v>
      </c>
      <c r="Q18" s="44"/>
      <c r="R18" s="107">
        <v>665.61942499999998</v>
      </c>
      <c r="S18" s="107">
        <v>238.7002895</v>
      </c>
      <c r="T18" s="107">
        <v>265.17989599999999</v>
      </c>
      <c r="U18" s="107">
        <v>339.96957250000003</v>
      </c>
      <c r="V18" s="44"/>
      <c r="W18" s="107">
        <v>84.606515999999999</v>
      </c>
      <c r="X18" s="107">
        <v>31.227643499999999</v>
      </c>
      <c r="Y18" s="107">
        <v>14.9421135</v>
      </c>
      <c r="Z18" s="107">
        <v>107.361902</v>
      </c>
      <c r="AA18" s="107">
        <v>42.453870500000001</v>
      </c>
      <c r="AB18" s="107">
        <v>32.739747000000001</v>
      </c>
      <c r="AC18" s="107">
        <v>26.637779999999999</v>
      </c>
    </row>
    <row r="19" spans="2:29" x14ac:dyDescent="0.25">
      <c r="B19" t="s">
        <v>30</v>
      </c>
      <c r="C19" s="44">
        <v>2</v>
      </c>
      <c r="D19" s="44">
        <v>2</v>
      </c>
      <c r="E19" s="44">
        <v>2</v>
      </c>
      <c r="F19" s="44">
        <v>2</v>
      </c>
      <c r="H19" s="107">
        <v>0.25768999999999997</v>
      </c>
      <c r="I19" s="107">
        <v>0.25768999999999997</v>
      </c>
      <c r="J19" s="107">
        <v>0.25768999999999997</v>
      </c>
      <c r="K19" s="107">
        <v>0.25768999999999997</v>
      </c>
      <c r="L19" s="44"/>
      <c r="M19" s="107">
        <v>0.25768999999999997</v>
      </c>
      <c r="N19" s="107">
        <v>0.25768999999999997</v>
      </c>
      <c r="O19" s="107">
        <v>0.25768999999999997</v>
      </c>
      <c r="P19" s="107">
        <v>0.25768999999999997</v>
      </c>
      <c r="Q19" s="44"/>
      <c r="R19" s="107">
        <v>0.51537999999999995</v>
      </c>
      <c r="S19" s="107">
        <v>0.51537999999999995</v>
      </c>
      <c r="T19" s="107">
        <v>0.51537999999999995</v>
      </c>
      <c r="U19" s="107">
        <v>0.51537999999999995</v>
      </c>
      <c r="V19" s="44"/>
      <c r="W19" s="107">
        <v>0</v>
      </c>
      <c r="X19" s="107">
        <v>0</v>
      </c>
      <c r="Y19" s="107">
        <v>0</v>
      </c>
      <c r="Z19" s="107">
        <v>0</v>
      </c>
      <c r="AA19" s="107">
        <v>0</v>
      </c>
      <c r="AB19" s="107">
        <v>0.51537999999999995</v>
      </c>
      <c r="AC19" s="107">
        <v>0</v>
      </c>
    </row>
    <row r="20" spans="2:29" x14ac:dyDescent="0.25">
      <c r="B20" t="s">
        <v>31</v>
      </c>
      <c r="C20" s="44">
        <v>3</v>
      </c>
      <c r="D20" s="44">
        <v>1</v>
      </c>
      <c r="E20" s="44">
        <v>3</v>
      </c>
      <c r="F20" s="44">
        <v>3</v>
      </c>
      <c r="H20" s="107">
        <v>0.40815299999999999</v>
      </c>
      <c r="I20" s="107">
        <v>0.12884499999999999</v>
      </c>
      <c r="J20" s="107">
        <v>0.40815299999999999</v>
      </c>
      <c r="K20" s="107">
        <v>0.40815299999999999</v>
      </c>
      <c r="L20" s="44"/>
      <c r="M20" s="107">
        <v>0.40815299999999999</v>
      </c>
      <c r="N20" s="107">
        <v>0.12884499999999999</v>
      </c>
      <c r="O20" s="107">
        <v>0.40815299999999999</v>
      </c>
      <c r="P20" s="107">
        <v>0.40815299999999999</v>
      </c>
      <c r="Q20" s="44"/>
      <c r="R20" s="107">
        <v>0.81630599999999998</v>
      </c>
      <c r="S20" s="107">
        <v>0.25768999999999997</v>
      </c>
      <c r="T20" s="107">
        <v>0.81630599999999998</v>
      </c>
      <c r="U20" s="107">
        <v>0.81630599999999998</v>
      </c>
      <c r="V20" s="44"/>
      <c r="W20" s="107">
        <v>0</v>
      </c>
      <c r="X20" s="107">
        <v>0</v>
      </c>
      <c r="Y20" s="107">
        <v>0</v>
      </c>
      <c r="Z20" s="107">
        <v>0</v>
      </c>
      <c r="AA20" s="107">
        <v>0</v>
      </c>
      <c r="AB20" s="107">
        <v>0.81630599999999998</v>
      </c>
      <c r="AC20" s="107">
        <v>0</v>
      </c>
    </row>
    <row r="21" spans="2:29" x14ac:dyDescent="0.25">
      <c r="B21" t="s">
        <v>32</v>
      </c>
      <c r="C21" s="44">
        <v>1068</v>
      </c>
      <c r="D21" s="44">
        <v>171</v>
      </c>
      <c r="E21" s="44">
        <v>566</v>
      </c>
      <c r="F21" s="44">
        <v>772</v>
      </c>
      <c r="H21" s="107">
        <v>225.246272</v>
      </c>
      <c r="I21" s="107">
        <v>56.396265999999997</v>
      </c>
      <c r="J21" s="107">
        <v>124.67551</v>
      </c>
      <c r="K21" s="107">
        <v>182.38777999999999</v>
      </c>
      <c r="L21" s="44"/>
      <c r="M21" s="107">
        <v>135.895015</v>
      </c>
      <c r="N21" s="107">
        <v>30.7305305</v>
      </c>
      <c r="O21" s="107">
        <v>73.329573499999995</v>
      </c>
      <c r="P21" s="107">
        <v>113.36795499999999</v>
      </c>
      <c r="Q21" s="44"/>
      <c r="R21" s="107">
        <v>361.14128699999998</v>
      </c>
      <c r="S21" s="107">
        <v>87.126796499999998</v>
      </c>
      <c r="T21" s="107">
        <v>198.00508350000001</v>
      </c>
      <c r="U21" s="107">
        <v>295.75573500000002</v>
      </c>
      <c r="V21" s="44"/>
      <c r="W21" s="107">
        <v>120.1505715</v>
      </c>
      <c r="X21" s="107">
        <v>16.933888499999998</v>
      </c>
      <c r="Y21" s="107">
        <v>66.294658499999997</v>
      </c>
      <c r="Z21" s="107">
        <v>46.166908499999998</v>
      </c>
      <c r="AA21" s="107">
        <v>11.138071999999999</v>
      </c>
      <c r="AB21" s="107">
        <v>14.752606</v>
      </c>
      <c r="AC21" s="107">
        <v>20.319030000000001</v>
      </c>
    </row>
    <row r="22" spans="2:29" x14ac:dyDescent="0.25">
      <c r="B22" t="s">
        <v>33</v>
      </c>
      <c r="C22" s="44">
        <v>16117</v>
      </c>
      <c r="D22" s="44">
        <v>1215</v>
      </c>
      <c r="E22" s="44">
        <v>2036</v>
      </c>
      <c r="F22" s="44">
        <v>3531</v>
      </c>
      <c r="H22" s="107">
        <v>2292.0928119999999</v>
      </c>
      <c r="I22" s="107">
        <v>185.43602799999999</v>
      </c>
      <c r="J22" s="107">
        <v>305.85184099999998</v>
      </c>
      <c r="K22" s="107">
        <v>518.22346900000002</v>
      </c>
      <c r="L22" s="44"/>
      <c r="M22" s="107">
        <v>1478.4276904999999</v>
      </c>
      <c r="N22" s="107">
        <v>130.76954799999999</v>
      </c>
      <c r="O22" s="107">
        <v>209.7954</v>
      </c>
      <c r="P22" s="107">
        <v>345.83904699999999</v>
      </c>
      <c r="Q22" s="44"/>
      <c r="R22" s="107">
        <v>3770.5205025</v>
      </c>
      <c r="S22" s="107">
        <v>316.20557600000001</v>
      </c>
      <c r="T22" s="107">
        <v>515.64724100000001</v>
      </c>
      <c r="U22" s="107">
        <v>864.06251599999996</v>
      </c>
      <c r="V22" s="44"/>
      <c r="W22" s="107">
        <v>501.14432699999998</v>
      </c>
      <c r="X22" s="107">
        <v>4.1288400000000003</v>
      </c>
      <c r="Y22" s="107">
        <v>21.832570499999999</v>
      </c>
      <c r="Z22" s="107">
        <v>84.711637999999994</v>
      </c>
      <c r="AA22" s="107">
        <v>187.11097050000001</v>
      </c>
      <c r="AB22" s="107">
        <v>40.574618000000001</v>
      </c>
      <c r="AC22" s="107">
        <v>24.559552</v>
      </c>
    </row>
    <row r="23" spans="2:29" x14ac:dyDescent="0.25">
      <c r="C23" s="44"/>
      <c r="D23" s="44"/>
      <c r="E23" s="44"/>
      <c r="F23" s="44"/>
      <c r="H23" s="107"/>
      <c r="I23" s="107"/>
      <c r="J23" s="107"/>
      <c r="K23" s="107"/>
      <c r="L23" s="44"/>
      <c r="M23" s="107"/>
      <c r="N23" s="107"/>
      <c r="O23" s="107"/>
      <c r="P23" s="107"/>
      <c r="Q23" s="44"/>
      <c r="R23" s="107"/>
      <c r="S23" s="107"/>
      <c r="T23" s="107"/>
      <c r="U23" s="107"/>
      <c r="V23" s="44"/>
      <c r="W23" s="107"/>
      <c r="X23" s="107"/>
      <c r="Y23" s="107"/>
      <c r="Z23" s="107"/>
      <c r="AA23" s="107"/>
      <c r="AB23" s="107"/>
      <c r="AC23" s="107"/>
    </row>
    <row r="24" spans="2:29" x14ac:dyDescent="0.25">
      <c r="C24" s="44"/>
      <c r="D24" s="44"/>
      <c r="E24" s="44"/>
      <c r="F24" s="44"/>
      <c r="H24" s="107"/>
      <c r="I24" s="107"/>
      <c r="J24" s="107"/>
      <c r="K24" s="107"/>
      <c r="L24" s="44"/>
      <c r="M24" s="107"/>
      <c r="N24" s="107"/>
      <c r="O24" s="107"/>
      <c r="P24" s="107"/>
      <c r="Q24" s="44"/>
      <c r="R24" s="107"/>
      <c r="S24" s="107"/>
      <c r="T24" s="107"/>
      <c r="U24" s="107"/>
      <c r="V24" s="44"/>
      <c r="W24" s="107"/>
      <c r="X24" s="107"/>
      <c r="Y24" s="107"/>
      <c r="Z24" s="107"/>
      <c r="AA24" s="107"/>
      <c r="AB24" s="107"/>
      <c r="AC24" s="107"/>
    </row>
    <row r="25" spans="2:29" x14ac:dyDescent="0.25">
      <c r="C25" s="44"/>
      <c r="D25" s="44"/>
      <c r="E25" s="44"/>
      <c r="F25" s="44"/>
      <c r="H25" s="107"/>
      <c r="I25" s="107"/>
      <c r="J25" s="107"/>
      <c r="K25" s="107"/>
      <c r="L25" s="44"/>
      <c r="M25" s="107"/>
      <c r="N25" s="107"/>
      <c r="O25" s="107"/>
      <c r="P25" s="107"/>
      <c r="Q25" s="44"/>
      <c r="R25" s="107"/>
      <c r="S25" s="107"/>
      <c r="T25" s="107"/>
      <c r="U25" s="107"/>
      <c r="V25" s="44"/>
      <c r="W25" s="107"/>
      <c r="X25" s="107"/>
      <c r="Y25" s="107"/>
      <c r="Z25" s="107"/>
      <c r="AA25" s="107"/>
      <c r="AB25" s="107"/>
      <c r="AC25" s="107"/>
    </row>
    <row r="26" spans="2:29" ht="15.75" customHeight="1" thickBot="1" x14ac:dyDescent="0.3">
      <c r="B26" s="69"/>
      <c r="C26" s="70"/>
      <c r="D26" s="55"/>
      <c r="E26" s="55"/>
      <c r="F26" s="55"/>
      <c r="H26" s="110"/>
      <c r="I26" s="110"/>
      <c r="J26" s="110"/>
      <c r="K26" s="110"/>
      <c r="M26" s="110"/>
      <c r="N26" s="110"/>
      <c r="O26" s="110"/>
      <c r="P26" s="110"/>
      <c r="R26" s="110"/>
      <c r="S26" s="110"/>
      <c r="T26" s="110"/>
      <c r="U26" s="110"/>
      <c r="W26" s="110"/>
      <c r="X26" s="110"/>
      <c r="Y26" s="110"/>
      <c r="Z26" s="110"/>
      <c r="AA26" s="110"/>
      <c r="AB26" s="110"/>
      <c r="AC26" s="110"/>
    </row>
    <row r="27" spans="2:29" ht="15.75" customHeight="1" thickBot="1" x14ac:dyDescent="0.3">
      <c r="B27" s="62" t="s">
        <v>34</v>
      </c>
      <c r="C27" s="63">
        <f>SUM(C7:C26)</f>
        <v>40779</v>
      </c>
      <c r="D27" s="63">
        <f>SUM(D7:D26)</f>
        <v>4032</v>
      </c>
      <c r="E27" s="63">
        <f>SUM(E7:E26)</f>
        <v>6384</v>
      </c>
      <c r="F27" s="63">
        <f>SUM(F7:F26)</f>
        <v>11635</v>
      </c>
      <c r="H27" s="63">
        <f t="shared" ref="H27:K27" si="0">ROUNDUP(SUM(H7:H26),-1)</f>
        <v>9490</v>
      </c>
      <c r="I27" s="63">
        <f t="shared" si="0"/>
        <v>1300</v>
      </c>
      <c r="J27" s="63">
        <f t="shared" si="0"/>
        <v>1830</v>
      </c>
      <c r="K27" s="63">
        <f t="shared" si="0"/>
        <v>3130</v>
      </c>
      <c r="M27" s="63">
        <f t="shared" ref="M27:P27" si="1">ROUNDUP(SUM(M7:M26),-1)</f>
        <v>6580</v>
      </c>
      <c r="N27" s="63">
        <f t="shared" si="1"/>
        <v>990</v>
      </c>
      <c r="O27" s="63">
        <f t="shared" si="1"/>
        <v>1350</v>
      </c>
      <c r="P27" s="63">
        <f t="shared" si="1"/>
        <v>2200</v>
      </c>
      <c r="R27" s="63">
        <f>ROUNDUP(SUM(R7:R26),-1)</f>
        <v>16070</v>
      </c>
      <c r="S27" s="63">
        <f>ROUNDUP(SUM(S7:S26),-1)</f>
        <v>2290</v>
      </c>
      <c r="T27" s="63">
        <f>ROUNDUP(SUM(T7:T26),-1)</f>
        <v>3180</v>
      </c>
      <c r="U27" s="63">
        <f>ROUNDUP(SUM(U7:U26),-1)</f>
        <v>5320</v>
      </c>
      <c r="W27" s="63">
        <f t="shared" ref="W27:AC27" si="2">ROUNDUP(SUM(W7:W26),-1)</f>
        <v>2050</v>
      </c>
      <c r="X27" s="63">
        <f t="shared" si="2"/>
        <v>420</v>
      </c>
      <c r="Y27" s="63">
        <f t="shared" si="2"/>
        <v>700</v>
      </c>
      <c r="Z27" s="63">
        <f t="shared" si="2"/>
        <v>1000</v>
      </c>
      <c r="AA27" s="63">
        <f t="shared" si="2"/>
        <v>770</v>
      </c>
      <c r="AB27" s="63">
        <f t="shared" si="2"/>
        <v>300</v>
      </c>
      <c r="AC27" s="63">
        <f t="shared" si="2"/>
        <v>110</v>
      </c>
    </row>
  </sheetData>
  <mergeCells count="12">
    <mergeCell ref="AB5:AB6"/>
    <mergeCell ref="AC5:AC6"/>
    <mergeCell ref="W4:AC4"/>
    <mergeCell ref="W3:AC3"/>
    <mergeCell ref="W5:W6"/>
    <mergeCell ref="X5:X6"/>
    <mergeCell ref="AA5:AA6"/>
    <mergeCell ref="M5:P5"/>
    <mergeCell ref="H5:K5"/>
    <mergeCell ref="C5:F5"/>
    <mergeCell ref="R5:U5"/>
    <mergeCell ref="Z5:Z6"/>
  </mergeCells>
  <pageMargins left="0.7" right="0.7" top="0.75" bottom="0.75" header="0.3" footer="0.3"/>
  <pageSetup orientation="portrai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FFFF00"/>
  </sheetPr>
  <dimension ref="B1:AA27"/>
  <sheetViews>
    <sheetView zoomScaleNormal="100" workbookViewId="0"/>
  </sheetViews>
  <sheetFormatPr defaultRowHeight="15" x14ac:dyDescent="0.25"/>
  <cols>
    <col min="1" max="1" width="2.7109375" customWidth="1"/>
    <col min="2" max="2" width="14.7109375" customWidth="1"/>
    <col min="4" max="4" width="1.85546875" customWidth="1"/>
    <col min="5" max="5" width="16.42578125" customWidth="1"/>
    <col min="6" max="6" width="1.5703125" customWidth="1"/>
    <col min="7" max="7" width="14.42578125" customWidth="1"/>
    <col min="8" max="8" width="3" customWidth="1"/>
    <col min="12" max="12" width="3" customWidth="1"/>
    <col min="16" max="16" width="3" customWidth="1"/>
    <col min="20" max="20" width="2.28515625" customWidth="1"/>
    <col min="24" max="24" width="2.7109375" customWidth="1"/>
  </cols>
  <sheetData>
    <row r="1" spans="2:27" x14ac:dyDescent="0.25">
      <c r="B1" s="75" t="s">
        <v>160</v>
      </c>
    </row>
    <row r="3" spans="2:27" ht="15.75" customHeight="1" thickBot="1" x14ac:dyDescent="0.3">
      <c r="B3" s="34"/>
      <c r="C3" s="34"/>
      <c r="D3" s="34"/>
      <c r="E3" s="34"/>
      <c r="F3" s="34"/>
      <c r="G3" s="34"/>
      <c r="M3" s="34"/>
      <c r="N3" s="34"/>
      <c r="O3" s="34"/>
      <c r="Q3" s="34"/>
      <c r="R3" s="34"/>
      <c r="S3" s="34"/>
    </row>
    <row r="4" spans="2:27" ht="32.25" customHeight="1" x14ac:dyDescent="0.25">
      <c r="C4" s="192" t="s">
        <v>57</v>
      </c>
      <c r="D4" s="147"/>
      <c r="E4" s="147"/>
      <c r="F4" s="147"/>
      <c r="G4" s="147"/>
      <c r="M4" s="165" t="s">
        <v>172</v>
      </c>
      <c r="N4" s="157"/>
      <c r="O4" s="157"/>
      <c r="Q4" s="191" t="s">
        <v>173</v>
      </c>
      <c r="R4" s="157"/>
      <c r="S4" s="157"/>
      <c r="U4" s="189" t="s">
        <v>198</v>
      </c>
      <c r="V4" s="157"/>
      <c r="W4" s="157"/>
    </row>
    <row r="5" spans="2:27" ht="68.25" customHeight="1" thickBot="1" x14ac:dyDescent="0.3">
      <c r="B5" s="56"/>
      <c r="C5" s="149" t="s">
        <v>59</v>
      </c>
      <c r="D5" s="5"/>
      <c r="E5" s="149" t="s">
        <v>174</v>
      </c>
      <c r="F5" s="5"/>
      <c r="G5" s="160" t="s">
        <v>175</v>
      </c>
      <c r="H5" s="106"/>
      <c r="I5" s="164" t="s">
        <v>176</v>
      </c>
      <c r="J5" s="145"/>
      <c r="K5" s="145"/>
      <c r="L5" s="106"/>
      <c r="M5" s="166" t="s">
        <v>63</v>
      </c>
      <c r="N5" s="145"/>
      <c r="O5" s="145"/>
      <c r="Q5" s="162" t="s">
        <v>177</v>
      </c>
      <c r="R5" s="145"/>
      <c r="S5" s="145"/>
      <c r="U5" s="190" t="s">
        <v>199</v>
      </c>
      <c r="V5" s="145"/>
      <c r="W5" s="145"/>
      <c r="Y5" s="162" t="s">
        <v>206</v>
      </c>
      <c r="Z5" s="145"/>
      <c r="AA5" s="145"/>
    </row>
    <row r="6" spans="2:27" ht="15.75" customHeight="1" thickBot="1" x14ac:dyDescent="0.3">
      <c r="B6" s="53" t="s">
        <v>14</v>
      </c>
      <c r="C6" s="145"/>
      <c r="D6" s="47"/>
      <c r="E6" s="145"/>
      <c r="F6" s="47"/>
      <c r="G6" s="161"/>
      <c r="H6" s="105"/>
      <c r="I6" s="47" t="s">
        <v>75</v>
      </c>
      <c r="J6" s="47" t="s">
        <v>76</v>
      </c>
      <c r="K6" s="47" t="s">
        <v>77</v>
      </c>
      <c r="L6" s="105"/>
      <c r="M6" s="47" t="s">
        <v>75</v>
      </c>
      <c r="N6" s="47" t="s">
        <v>76</v>
      </c>
      <c r="O6" s="47" t="s">
        <v>77</v>
      </c>
      <c r="Q6" s="47" t="s">
        <v>75</v>
      </c>
      <c r="R6" s="47" t="s">
        <v>76</v>
      </c>
      <c r="S6" s="47" t="s">
        <v>77</v>
      </c>
      <c r="U6" s="47" t="s">
        <v>75</v>
      </c>
      <c r="V6" s="47" t="s">
        <v>76</v>
      </c>
      <c r="W6" s="47" t="s">
        <v>77</v>
      </c>
      <c r="Y6" s="47" t="s">
        <v>75</v>
      </c>
      <c r="Z6" s="47" t="s">
        <v>76</v>
      </c>
      <c r="AA6" s="47" t="s">
        <v>77</v>
      </c>
    </row>
    <row r="7" spans="2:27" x14ac:dyDescent="0.25">
      <c r="B7" s="67" t="s">
        <v>18</v>
      </c>
      <c r="C7" s="125">
        <v>7417</v>
      </c>
      <c r="E7" s="107">
        <v>1692.1004945</v>
      </c>
      <c r="F7" s="44"/>
      <c r="G7" s="107">
        <v>323.57868299685953</v>
      </c>
      <c r="H7" s="44"/>
      <c r="I7" s="108">
        <v>124.995227</v>
      </c>
      <c r="J7" s="108">
        <v>213.9775415</v>
      </c>
      <c r="K7" s="108">
        <v>369.10602</v>
      </c>
      <c r="L7" s="44"/>
      <c r="M7" s="107">
        <v>276.2694529042455</v>
      </c>
      <c r="N7" s="107">
        <v>256.12748231659299</v>
      </c>
      <c r="O7" s="107">
        <v>226.34486985566659</v>
      </c>
      <c r="P7" s="108"/>
      <c r="Q7" s="107">
        <f t="shared" ref="Q7:Q22" si="0">IF(I7+M7&gt;0, I7+M7, "NaN")</f>
        <v>401.2646799042455</v>
      </c>
      <c r="R7" s="107">
        <f t="shared" ref="R7:R22" si="1">IF(J7+N7&gt;0, J7+N7, "NaN")</f>
        <v>470.10502381659296</v>
      </c>
      <c r="S7" s="107">
        <f t="shared" ref="S7:S22" si="2">IF(K7+O7&gt;0, K7+O7, "NaN")</f>
        <v>595.45088985566656</v>
      </c>
      <c r="U7" s="108">
        <v>77.929088343910465</v>
      </c>
      <c r="V7" s="108">
        <v>146.83331928400639</v>
      </c>
      <c r="W7" s="108">
        <v>273.66544836481017</v>
      </c>
      <c r="Y7" s="107">
        <f>'Table3-4'!AQ7+'Content Loss'!Q7</f>
        <v>996.9292749042454</v>
      </c>
      <c r="Z7" s="107">
        <f>'Table3-4'!AR7+'Content Loss'!R7</f>
        <v>1181.4624128165929</v>
      </c>
      <c r="AA7" s="107">
        <f>'Table3-4'!AS7+'Content Loss'!S7</f>
        <v>1523.9152088556666</v>
      </c>
    </row>
    <row r="8" spans="2:27" x14ac:dyDescent="0.25">
      <c r="B8" s="67" t="s">
        <v>19</v>
      </c>
      <c r="C8" s="125">
        <v>1926</v>
      </c>
      <c r="E8" s="107">
        <v>210.90378949999999</v>
      </c>
      <c r="F8" s="44"/>
      <c r="G8" s="107">
        <v>59.351097122706101</v>
      </c>
      <c r="H8" s="44"/>
      <c r="I8" s="108">
        <v>16.982781500000002</v>
      </c>
      <c r="J8" s="108">
        <v>36.5523235</v>
      </c>
      <c r="K8" s="108">
        <v>131.19200649999999</v>
      </c>
      <c r="L8" s="44"/>
      <c r="M8" s="107">
        <v>50.859915681177732</v>
      </c>
      <c r="N8" s="107">
        <v>44.101909072682197</v>
      </c>
      <c r="O8" s="107">
        <v>16.20655819019688</v>
      </c>
      <c r="P8" s="108"/>
      <c r="Q8" s="107">
        <f t="shared" si="0"/>
        <v>67.842697181177726</v>
      </c>
      <c r="R8" s="107">
        <f t="shared" si="1"/>
        <v>80.65423257268219</v>
      </c>
      <c r="S8" s="107">
        <f t="shared" si="2"/>
        <v>147.39856469019688</v>
      </c>
      <c r="U8" s="108">
        <v>8.6458377031882296</v>
      </c>
      <c r="V8" s="108">
        <v>22.215354999319761</v>
      </c>
      <c r="W8" s="108">
        <v>88.351967469364169</v>
      </c>
      <c r="Y8" s="107">
        <f>'Table3-4'!AQ8+'Content Loss'!Q8</f>
        <v>175.38708318117773</v>
      </c>
      <c r="Z8" s="107">
        <f>'Table3-4'!AR8+'Content Loss'!R8</f>
        <v>211.72407157268219</v>
      </c>
      <c r="AA8" s="107">
        <f>'Table3-4'!AS8+'Content Loss'!S8</f>
        <v>396.90976069019689</v>
      </c>
    </row>
    <row r="9" spans="2:27" x14ac:dyDescent="0.25">
      <c r="B9" s="67" t="s">
        <v>20</v>
      </c>
      <c r="C9" s="125">
        <v>879</v>
      </c>
      <c r="E9" s="107">
        <v>80.209950000000006</v>
      </c>
      <c r="F9" s="44"/>
      <c r="G9" s="107">
        <v>36.187032164110178</v>
      </c>
      <c r="H9" s="44"/>
      <c r="I9" s="108">
        <v>2.1292629999999999</v>
      </c>
      <c r="J9" s="108">
        <v>5.3633495</v>
      </c>
      <c r="K9" s="108">
        <v>21.868505500000001</v>
      </c>
      <c r="L9" s="44"/>
      <c r="M9" s="107">
        <v>34.737876447272683</v>
      </c>
      <c r="N9" s="107">
        <v>33.012519758383462</v>
      </c>
      <c r="O9" s="107">
        <v>25.412616351376091</v>
      </c>
      <c r="P9" s="108"/>
      <c r="Q9" s="107">
        <f t="shared" si="0"/>
        <v>36.867139447272685</v>
      </c>
      <c r="R9" s="107">
        <f t="shared" si="1"/>
        <v>38.37586925838346</v>
      </c>
      <c r="S9" s="107">
        <f t="shared" si="2"/>
        <v>47.281121851376092</v>
      </c>
      <c r="U9" s="108">
        <v>0.73091837694530171</v>
      </c>
      <c r="V9" s="108">
        <v>2.3528358403690302</v>
      </c>
      <c r="W9" s="108">
        <v>11.49012450213173</v>
      </c>
      <c r="Y9" s="107">
        <f>'Table3-4'!AQ9+'Content Loss'!Q9</f>
        <v>95.783141447272683</v>
      </c>
      <c r="Z9" s="107">
        <f>'Table3-4'!AR9+'Content Loss'!R9</f>
        <v>100.38032925838345</v>
      </c>
      <c r="AA9" s="107">
        <f>'Table3-4'!AS9+'Content Loss'!S9</f>
        <v>127.1549048513761</v>
      </c>
    </row>
    <row r="10" spans="2:27" x14ac:dyDescent="0.25">
      <c r="B10" s="67" t="s">
        <v>21</v>
      </c>
      <c r="C10" s="125">
        <v>1321</v>
      </c>
      <c r="E10" s="107">
        <v>191.75359800000001</v>
      </c>
      <c r="F10" s="44"/>
      <c r="G10" s="107">
        <v>63.911560268063901</v>
      </c>
      <c r="H10" s="44"/>
      <c r="I10" s="108">
        <v>2.6312820000000001</v>
      </c>
      <c r="J10" s="108">
        <v>3.7045840000000001</v>
      </c>
      <c r="K10" s="108">
        <v>56.9147915</v>
      </c>
      <c r="L10" s="44"/>
      <c r="M10" s="107">
        <v>62.433209672900333</v>
      </c>
      <c r="N10" s="107">
        <v>61.745458059652307</v>
      </c>
      <c r="O10" s="107">
        <v>33.745759288606401</v>
      </c>
      <c r="P10" s="108"/>
      <c r="Q10" s="107">
        <f t="shared" si="0"/>
        <v>65.064491672900331</v>
      </c>
      <c r="R10" s="107">
        <f t="shared" si="1"/>
        <v>65.450042059652304</v>
      </c>
      <c r="S10" s="107">
        <f t="shared" si="2"/>
        <v>90.6605507886064</v>
      </c>
      <c r="U10" s="108">
        <v>1.152931404836431</v>
      </c>
      <c r="V10" s="108">
        <v>1.9425854338164179</v>
      </c>
      <c r="W10" s="108">
        <v>26.97162531135362</v>
      </c>
      <c r="Y10" s="107">
        <f>'Table3-4'!AQ10+'Content Loss'!Q10</f>
        <v>157.20936567290033</v>
      </c>
      <c r="Z10" s="107">
        <f>'Table3-4'!AR10+'Content Loss'!R10</f>
        <v>158.82583405965232</v>
      </c>
      <c r="AA10" s="107">
        <f>'Table3-4'!AS10+'Content Loss'!S10</f>
        <v>224.00037678860639</v>
      </c>
    </row>
    <row r="11" spans="2:27" x14ac:dyDescent="0.25">
      <c r="B11" s="67" t="s">
        <v>22</v>
      </c>
      <c r="C11" s="125">
        <v>291</v>
      </c>
      <c r="E11" s="107">
        <v>41.496273000000002</v>
      </c>
      <c r="F11" s="44"/>
      <c r="G11" s="107">
        <v>17.909859205159961</v>
      </c>
      <c r="H11" s="44"/>
      <c r="I11" s="108">
        <v>0</v>
      </c>
      <c r="J11" s="108">
        <v>3.8908999999999999E-2</v>
      </c>
      <c r="K11" s="108">
        <v>0.24090349999999999</v>
      </c>
      <c r="L11" s="44"/>
      <c r="M11" s="107">
        <v>17.909859205159961</v>
      </c>
      <c r="N11" s="107">
        <v>17.8870998749412</v>
      </c>
      <c r="O11" s="107">
        <v>17.845214605576949</v>
      </c>
      <c r="P11" s="108"/>
      <c r="Q11" s="107">
        <f t="shared" si="0"/>
        <v>17.909859205159961</v>
      </c>
      <c r="R11" s="107">
        <f t="shared" si="1"/>
        <v>17.9260088749412</v>
      </c>
      <c r="S11" s="107">
        <f t="shared" si="2"/>
        <v>18.086118105576951</v>
      </c>
      <c r="U11" s="108">
        <v>0</v>
      </c>
      <c r="V11" s="108">
        <v>1.614966978123784E-2</v>
      </c>
      <c r="W11" s="108">
        <v>0.17625890041698519</v>
      </c>
      <c r="Y11" s="107">
        <f>'Table3-4'!AQ11+'Content Loss'!Q11</f>
        <v>48.270600205159965</v>
      </c>
      <c r="Z11" s="107">
        <f>'Table3-4'!AR11+'Content Loss'!R11</f>
        <v>48.319048874941203</v>
      </c>
      <c r="AA11" s="107">
        <f>'Table3-4'!AS11+'Content Loss'!S11</f>
        <v>48.799377105576951</v>
      </c>
    </row>
    <row r="12" spans="2:27" x14ac:dyDescent="0.25">
      <c r="B12" s="67" t="s">
        <v>23</v>
      </c>
      <c r="C12" s="125">
        <v>15</v>
      </c>
      <c r="E12" s="107">
        <v>3.0194079999999999</v>
      </c>
      <c r="F12" s="44"/>
      <c r="G12" s="107">
        <v>2.164092716342271</v>
      </c>
      <c r="H12" s="44"/>
      <c r="I12" s="108">
        <v>2.4793430000000001</v>
      </c>
      <c r="J12" s="108">
        <v>3.0189439999999998</v>
      </c>
      <c r="K12" s="108">
        <v>3.0194079999999999</v>
      </c>
      <c r="L12" s="44"/>
      <c r="M12" s="107">
        <v>6.8318549278318874E-2</v>
      </c>
      <c r="N12" s="107">
        <v>0</v>
      </c>
      <c r="O12" s="107">
        <v>0</v>
      </c>
      <c r="P12" s="108"/>
      <c r="Q12" s="107">
        <f t="shared" si="0"/>
        <v>2.547661549278319</v>
      </c>
      <c r="R12" s="107">
        <f t="shared" si="1"/>
        <v>3.0189439999999998</v>
      </c>
      <c r="S12" s="107">
        <f t="shared" si="2"/>
        <v>3.0194079999999999</v>
      </c>
      <c r="U12" s="108">
        <v>0.59852302307724992</v>
      </c>
      <c r="V12" s="108">
        <v>0.85485128365772989</v>
      </c>
      <c r="W12" s="108">
        <v>0.85531528365772991</v>
      </c>
      <c r="Y12" s="107">
        <f>'Table3-4'!AQ12+'Content Loss'!Q12</f>
        <v>5.3102765492783188</v>
      </c>
      <c r="Z12" s="107">
        <f>'Table3-4'!AR12+'Content Loss'!R12</f>
        <v>6.0378879999999997</v>
      </c>
      <c r="AA12" s="107">
        <f>'Table3-4'!AS12+'Content Loss'!S12</f>
        <v>6.0388159999999997</v>
      </c>
    </row>
    <row r="13" spans="2:27" x14ac:dyDescent="0.25">
      <c r="B13" s="67" t="s">
        <v>24</v>
      </c>
      <c r="C13" s="125">
        <v>6098</v>
      </c>
      <c r="E13" s="107">
        <v>1858.7726175</v>
      </c>
      <c r="F13" s="44"/>
      <c r="G13" s="107">
        <v>522.12984883206173</v>
      </c>
      <c r="H13" s="44"/>
      <c r="I13" s="108">
        <v>279.85644600000001</v>
      </c>
      <c r="J13" s="108">
        <v>427.97454549999998</v>
      </c>
      <c r="K13" s="108">
        <v>556.18326400000001</v>
      </c>
      <c r="L13" s="44"/>
      <c r="M13" s="107">
        <v>334.22367431784278</v>
      </c>
      <c r="N13" s="107">
        <v>305.03391815087531</v>
      </c>
      <c r="O13" s="107">
        <v>281.91959092461138</v>
      </c>
      <c r="P13" s="108"/>
      <c r="Q13" s="107">
        <f t="shared" si="0"/>
        <v>614.08012031784278</v>
      </c>
      <c r="R13" s="107">
        <f t="shared" si="1"/>
        <v>733.00846365087523</v>
      </c>
      <c r="S13" s="107">
        <f t="shared" si="2"/>
        <v>838.10285492461139</v>
      </c>
      <c r="U13" s="108">
        <v>94.143030304303679</v>
      </c>
      <c r="V13" s="108">
        <v>211.91134021353659</v>
      </c>
      <c r="W13" s="108">
        <v>316.33049283586053</v>
      </c>
      <c r="Y13" s="107">
        <f>'Table3-4'!AQ13+'Content Loss'!Q13</f>
        <v>1315.8420723178428</v>
      </c>
      <c r="Z13" s="107">
        <f>'Table3-4'!AR13+'Content Loss'!R13</f>
        <v>1580.1243596508752</v>
      </c>
      <c r="AA13" s="107">
        <f>'Table3-4'!AS13+'Content Loss'!S13</f>
        <v>1825.7386189246113</v>
      </c>
    </row>
    <row r="14" spans="2:27" x14ac:dyDescent="0.25">
      <c r="B14" s="67" t="s">
        <v>25</v>
      </c>
      <c r="C14" s="125">
        <v>10</v>
      </c>
      <c r="E14" s="107">
        <v>2.2942710000000002</v>
      </c>
      <c r="F14" s="44"/>
      <c r="G14" s="107">
        <v>1.649377696475268</v>
      </c>
      <c r="H14" s="44"/>
      <c r="I14" s="108">
        <v>0</v>
      </c>
      <c r="J14" s="108">
        <v>2.2526440000000001</v>
      </c>
      <c r="K14" s="108">
        <v>2.2937110000000001</v>
      </c>
      <c r="L14" s="44"/>
      <c r="M14" s="107">
        <v>1.62069586644578</v>
      </c>
      <c r="N14" s="107">
        <v>0</v>
      </c>
      <c r="O14" s="107">
        <v>0</v>
      </c>
      <c r="P14" s="108"/>
      <c r="Q14" s="107">
        <f t="shared" si="0"/>
        <v>1.62069586644578</v>
      </c>
      <c r="R14" s="107">
        <f t="shared" si="1"/>
        <v>2.2526440000000001</v>
      </c>
      <c r="S14" s="107">
        <f t="shared" si="2"/>
        <v>2.2937110000000001</v>
      </c>
      <c r="U14" s="108">
        <v>0</v>
      </c>
      <c r="V14" s="108">
        <v>0.60326630352473232</v>
      </c>
      <c r="W14" s="108">
        <v>0.64433330352473239</v>
      </c>
      <c r="Y14" s="107">
        <f>'Table3-4'!AQ14+'Content Loss'!Q14</f>
        <v>3.27007386644578</v>
      </c>
      <c r="Z14" s="107">
        <f>'Table3-4'!AR14+'Content Loss'!R14</f>
        <v>4.5052880000000002</v>
      </c>
      <c r="AA14" s="107">
        <f>'Table3-4'!AS14+'Content Loss'!S14</f>
        <v>4.5874220000000001</v>
      </c>
    </row>
    <row r="15" spans="2:27" x14ac:dyDescent="0.25">
      <c r="B15" t="s">
        <v>26</v>
      </c>
      <c r="C15" s="126">
        <v>2209</v>
      </c>
      <c r="E15" s="107">
        <v>453.140085</v>
      </c>
      <c r="F15" s="44"/>
      <c r="G15" s="107">
        <v>125.22974156578481</v>
      </c>
      <c r="H15" s="44"/>
      <c r="I15" s="108">
        <v>6.9635755000000001</v>
      </c>
      <c r="J15" s="108">
        <v>16.107386999999999</v>
      </c>
      <c r="K15" s="108">
        <v>39.0701295</v>
      </c>
      <c r="L15" s="44"/>
      <c r="M15" s="107">
        <v>119.1608115397844</v>
      </c>
      <c r="N15" s="107">
        <v>111.8696354872603</v>
      </c>
      <c r="O15" s="107">
        <v>94.886493573589803</v>
      </c>
      <c r="P15" s="108"/>
      <c r="Q15" s="107">
        <f t="shared" si="0"/>
        <v>126.12438703978441</v>
      </c>
      <c r="R15" s="107">
        <f t="shared" si="1"/>
        <v>127.9770224872603</v>
      </c>
      <c r="S15" s="107">
        <f t="shared" si="2"/>
        <v>133.95662307358981</v>
      </c>
      <c r="U15" s="108">
        <v>1.2077058772806051</v>
      </c>
      <c r="V15" s="108">
        <v>2.8259546105522668</v>
      </c>
      <c r="W15" s="108">
        <v>9.3229480539757752</v>
      </c>
      <c r="Y15" s="107">
        <f>'Table3-4'!AQ15+'Content Loss'!Q15</f>
        <v>265.64971903978437</v>
      </c>
      <c r="Z15" s="107">
        <f>'Table3-4'!AR15+'Content Loss'!R15</f>
        <v>268.92815348726032</v>
      </c>
      <c r="AA15" s="107">
        <f>'Table3-4'!AS15+'Content Loss'!S15</f>
        <v>280.40432407358981</v>
      </c>
    </row>
    <row r="16" spans="2:27" x14ac:dyDescent="0.25">
      <c r="B16" t="s">
        <v>27</v>
      </c>
      <c r="C16" s="126">
        <v>530</v>
      </c>
      <c r="E16" s="107">
        <v>49.9961725</v>
      </c>
      <c r="F16" s="44"/>
      <c r="G16" s="107">
        <v>19.369850677970049</v>
      </c>
      <c r="H16" s="44"/>
      <c r="I16" s="108">
        <v>0</v>
      </c>
      <c r="J16" s="108">
        <v>0.69827249999999996</v>
      </c>
      <c r="K16" s="108">
        <v>15.0832405</v>
      </c>
      <c r="L16" s="44"/>
      <c r="M16" s="107">
        <v>19.369850677970049</v>
      </c>
      <c r="N16" s="107">
        <v>18.965205934657899</v>
      </c>
      <c r="O16" s="107">
        <v>10.667034087360101</v>
      </c>
      <c r="P16" s="108"/>
      <c r="Q16" s="107">
        <f t="shared" si="0"/>
        <v>19.369850677970049</v>
      </c>
      <c r="R16" s="107">
        <f t="shared" si="1"/>
        <v>19.6634784346579</v>
      </c>
      <c r="S16" s="107">
        <f t="shared" si="2"/>
        <v>25.750274587360103</v>
      </c>
      <c r="U16" s="108">
        <v>0</v>
      </c>
      <c r="V16" s="108">
        <v>0.34120956662818791</v>
      </c>
      <c r="W16" s="108">
        <v>6.8640356534650087</v>
      </c>
      <c r="Y16" s="107">
        <f>'Table3-4'!AQ16+'Content Loss'!Q16</f>
        <v>46.436035677970054</v>
      </c>
      <c r="Z16" s="107">
        <f>'Table3-4'!AR16+'Content Loss'!R16</f>
        <v>47.328081434657904</v>
      </c>
      <c r="AA16" s="107">
        <f>'Table3-4'!AS16+'Content Loss'!S16</f>
        <v>63.020077587360099</v>
      </c>
    </row>
    <row r="17" spans="2:27" x14ac:dyDescent="0.25">
      <c r="B17" t="s">
        <v>28</v>
      </c>
      <c r="C17" s="126">
        <v>1070</v>
      </c>
      <c r="E17" s="107">
        <v>91.935483000000005</v>
      </c>
      <c r="F17" s="44"/>
      <c r="G17" s="107">
        <v>22.333139053089429</v>
      </c>
      <c r="H17" s="44"/>
      <c r="I17" s="108">
        <v>27.202255000000001</v>
      </c>
      <c r="J17" s="108">
        <v>43.648487000000003</v>
      </c>
      <c r="K17" s="108">
        <v>59.533801500000003</v>
      </c>
      <c r="L17" s="44"/>
      <c r="M17" s="107">
        <v>13.994209011187071</v>
      </c>
      <c r="N17" s="107">
        <v>11.534801445810441</v>
      </c>
      <c r="O17" s="107">
        <v>8.6605178757868941</v>
      </c>
      <c r="P17" s="108"/>
      <c r="Q17" s="107">
        <f t="shared" si="0"/>
        <v>41.196464011187075</v>
      </c>
      <c r="R17" s="107">
        <f t="shared" si="1"/>
        <v>55.183288445810447</v>
      </c>
      <c r="S17" s="107">
        <f t="shared" si="2"/>
        <v>68.194319375786904</v>
      </c>
      <c r="U17" s="108">
        <v>19.100175840775211</v>
      </c>
      <c r="V17" s="108">
        <v>33.0407167213761</v>
      </c>
      <c r="W17" s="108">
        <v>45.948619237252338</v>
      </c>
      <c r="Y17" s="107">
        <f>'Table3-4'!AQ17+'Content Loss'!Q17</f>
        <v>119.38613701118707</v>
      </c>
      <c r="Z17" s="107">
        <f>'Table3-4'!AR17+'Content Loss'!R17</f>
        <v>161.01706144581044</v>
      </c>
      <c r="AA17" s="107">
        <f>'Table3-4'!AS17+'Content Loss'!S17</f>
        <v>199.72685937578689</v>
      </c>
    </row>
    <row r="18" spans="2:27" x14ac:dyDescent="0.25">
      <c r="B18" t="s">
        <v>29</v>
      </c>
      <c r="C18" s="126">
        <v>1823</v>
      </c>
      <c r="E18" s="107">
        <v>285.67422199999999</v>
      </c>
      <c r="F18" s="44"/>
      <c r="G18" s="107">
        <v>115.47920059881601</v>
      </c>
      <c r="H18" s="44"/>
      <c r="I18" s="108">
        <v>93.210905499999996</v>
      </c>
      <c r="J18" s="108">
        <v>113.167627</v>
      </c>
      <c r="K18" s="108">
        <v>143.314931</v>
      </c>
      <c r="L18" s="44"/>
      <c r="M18" s="107">
        <v>67.814428297691848</v>
      </c>
      <c r="N18" s="107">
        <v>63.05320637324494</v>
      </c>
      <c r="O18" s="107">
        <v>44.617340299658437</v>
      </c>
      <c r="P18" s="108"/>
      <c r="Q18" s="107">
        <f t="shared" si="0"/>
        <v>161.02533379769184</v>
      </c>
      <c r="R18" s="107">
        <f t="shared" si="1"/>
        <v>176.22083337324494</v>
      </c>
      <c r="S18" s="107">
        <f t="shared" si="2"/>
        <v>187.93227129965845</v>
      </c>
      <c r="U18" s="108">
        <v>45.643985623409449</v>
      </c>
      <c r="V18" s="108">
        <v>60.974583214559559</v>
      </c>
      <c r="W18" s="108">
        <v>72.534347490622281</v>
      </c>
      <c r="Y18" s="107">
        <f>'Table3-4'!AQ18+'Content Loss'!Q18</f>
        <v>365.96811979769188</v>
      </c>
      <c r="Z18" s="107">
        <f>'Table3-4'!AR18+'Content Loss'!R18</f>
        <v>398.81619837324496</v>
      </c>
      <c r="AA18" s="107">
        <f>'Table3-4'!AS18+'Content Loss'!S18</f>
        <v>428.60422429965848</v>
      </c>
    </row>
    <row r="19" spans="2:27" x14ac:dyDescent="0.25">
      <c r="B19" t="s">
        <v>30</v>
      </c>
      <c r="C19" s="126">
        <v>2</v>
      </c>
      <c r="E19" s="107">
        <v>0.25768999999999997</v>
      </c>
      <c r="F19" s="44"/>
      <c r="G19" s="107">
        <v>6.7764224886298075E-2</v>
      </c>
      <c r="H19" s="44"/>
      <c r="I19" s="108">
        <v>7.8899999999999998E-2</v>
      </c>
      <c r="J19" s="108">
        <v>0.24936800000000001</v>
      </c>
      <c r="K19" s="108">
        <v>0.25767800000000002</v>
      </c>
      <c r="L19" s="44"/>
      <c r="M19" s="107">
        <v>0</v>
      </c>
      <c r="N19" s="107">
        <v>0</v>
      </c>
      <c r="O19" s="107">
        <v>0</v>
      </c>
      <c r="P19" s="108"/>
      <c r="Q19" s="107">
        <f t="shared" si="0"/>
        <v>7.8899999999999998E-2</v>
      </c>
      <c r="R19" s="107">
        <f t="shared" si="1"/>
        <v>0.24936800000000001</v>
      </c>
      <c r="S19" s="107">
        <f t="shared" si="2"/>
        <v>0.25767800000000002</v>
      </c>
      <c r="U19" s="108">
        <v>1.113577511370192E-2</v>
      </c>
      <c r="V19" s="108">
        <v>0.1816037751137019</v>
      </c>
      <c r="W19" s="108">
        <v>0.18991377511370189</v>
      </c>
      <c r="Y19" s="107">
        <f>'Table3-4'!AQ19+'Content Loss'!Q19</f>
        <v>0.1578</v>
      </c>
      <c r="Z19" s="107">
        <f>'Table3-4'!AR19+'Content Loss'!R19</f>
        <v>0.49873600000000001</v>
      </c>
      <c r="AA19" s="107">
        <f>'Table3-4'!AS19+'Content Loss'!S19</f>
        <v>0.51535600000000004</v>
      </c>
    </row>
    <row r="20" spans="2:27" x14ac:dyDescent="0.25">
      <c r="B20" t="s">
        <v>31</v>
      </c>
      <c r="C20" s="126">
        <v>3</v>
      </c>
      <c r="E20" s="107">
        <v>0.40815299999999999</v>
      </c>
      <c r="F20" s="44"/>
      <c r="G20" s="107">
        <v>0.1043667741570025</v>
      </c>
      <c r="H20" s="44"/>
      <c r="I20" s="108">
        <v>3.9449999999999999E-2</v>
      </c>
      <c r="J20" s="108">
        <v>0.318907</v>
      </c>
      <c r="K20" s="108">
        <v>0.40814600000000001</v>
      </c>
      <c r="L20" s="44"/>
      <c r="M20" s="107">
        <v>7.0484661713853466E-2</v>
      </c>
      <c r="N20" s="107">
        <v>0</v>
      </c>
      <c r="O20" s="107">
        <v>0</v>
      </c>
      <c r="P20" s="108"/>
      <c r="Q20" s="107">
        <f t="shared" si="0"/>
        <v>0.10993466171385347</v>
      </c>
      <c r="R20" s="107">
        <f t="shared" si="1"/>
        <v>0.318907</v>
      </c>
      <c r="S20" s="107">
        <f t="shared" si="2"/>
        <v>0.40814600000000001</v>
      </c>
      <c r="U20" s="108">
        <v>5.5678875568509608E-3</v>
      </c>
      <c r="V20" s="108">
        <v>0.21454022584299751</v>
      </c>
      <c r="W20" s="108">
        <v>0.30377922584299749</v>
      </c>
      <c r="Y20" s="107">
        <f>'Table3-4'!AQ20+'Content Loss'!Q20</f>
        <v>0.21986966171385347</v>
      </c>
      <c r="Z20" s="107">
        <f>'Table3-4'!AR20+'Content Loss'!R20</f>
        <v>0.63781399999999999</v>
      </c>
      <c r="AA20" s="107">
        <f>'Table3-4'!AS20+'Content Loss'!S20</f>
        <v>0.81629200000000002</v>
      </c>
    </row>
    <row r="21" spans="2:27" x14ac:dyDescent="0.25">
      <c r="B21" t="s">
        <v>32</v>
      </c>
      <c r="C21" s="126">
        <v>1068</v>
      </c>
      <c r="E21" s="107">
        <v>135.895015</v>
      </c>
      <c r="F21" s="44"/>
      <c r="G21" s="107">
        <v>52.617811402645749</v>
      </c>
      <c r="H21" s="44"/>
      <c r="I21" s="108">
        <v>14.115375999999999</v>
      </c>
      <c r="J21" s="108">
        <v>52.841117500000003</v>
      </c>
      <c r="K21" s="108">
        <v>105.3918345</v>
      </c>
      <c r="L21" s="44"/>
      <c r="M21" s="107">
        <v>42.029153197062463</v>
      </c>
      <c r="N21" s="107">
        <v>23.093392875806838</v>
      </c>
      <c r="O21" s="107">
        <v>5.8481157773053907</v>
      </c>
      <c r="P21" s="108"/>
      <c r="Q21" s="107">
        <f t="shared" si="0"/>
        <v>56.144529197062461</v>
      </c>
      <c r="R21" s="107">
        <f t="shared" si="1"/>
        <v>75.934510375806838</v>
      </c>
      <c r="S21" s="107">
        <f t="shared" si="2"/>
        <v>111.2399502773054</v>
      </c>
      <c r="U21" s="108">
        <v>4.1861680625263507</v>
      </c>
      <c r="V21" s="108">
        <v>23.934625857163851</v>
      </c>
      <c r="W21" s="108">
        <v>59.029216900020117</v>
      </c>
      <c r="Y21" s="107">
        <f>'Table3-4'!AQ21+'Content Loss'!Q21</f>
        <v>141.50854819706245</v>
      </c>
      <c r="Z21" s="107">
        <f>'Table3-4'!AR21+'Content Loss'!R21</f>
        <v>197.89381637580684</v>
      </c>
      <c r="AA21" s="107">
        <f>'Table3-4'!AS21+'Content Loss'!S21</f>
        <v>291.80904627730541</v>
      </c>
    </row>
    <row r="22" spans="2:27" x14ac:dyDescent="0.25">
      <c r="B22" t="s">
        <v>33</v>
      </c>
      <c r="C22" s="126">
        <v>16117</v>
      </c>
      <c r="E22" s="107">
        <v>1478.4276904999999</v>
      </c>
      <c r="F22" s="44"/>
      <c r="G22" s="107">
        <v>434.71002905585658</v>
      </c>
      <c r="H22" s="44"/>
      <c r="I22" s="108">
        <v>75.9093965</v>
      </c>
      <c r="J22" s="108">
        <v>148.88832350000001</v>
      </c>
      <c r="K22" s="108">
        <v>288.41038450000002</v>
      </c>
      <c r="L22" s="44"/>
      <c r="M22" s="107">
        <v>382.53427416231358</v>
      </c>
      <c r="N22" s="107">
        <v>348.21862214060428</v>
      </c>
      <c r="O22" s="107">
        <v>303.52118799541182</v>
      </c>
      <c r="P22" s="108"/>
      <c r="Q22" s="107">
        <f t="shared" si="0"/>
        <v>458.44367066231359</v>
      </c>
      <c r="R22" s="107">
        <f t="shared" si="1"/>
        <v>497.10694564060429</v>
      </c>
      <c r="S22" s="107">
        <f t="shared" si="2"/>
        <v>591.93157249541184</v>
      </c>
      <c r="U22" s="108">
        <v>25.36035768144848</v>
      </c>
      <c r="V22" s="108">
        <v>63.841067101670347</v>
      </c>
      <c r="W22" s="108">
        <v>158.25948591897409</v>
      </c>
      <c r="Y22" s="107">
        <f>'Table3-4'!AQ22+'Content Loss'!Q22</f>
        <v>1117.7481026623136</v>
      </c>
      <c r="Z22" s="107">
        <f>'Table3-4'!AR22+'Content Loss'!R22</f>
        <v>1219.7541926406043</v>
      </c>
      <c r="AA22" s="107">
        <f>'Table3-4'!AS22+'Content Loss'!S22</f>
        <v>1469.1648004954118</v>
      </c>
    </row>
    <row r="23" spans="2:27" x14ac:dyDescent="0.25">
      <c r="C23" s="126"/>
      <c r="E23" s="107"/>
      <c r="F23" s="44"/>
      <c r="G23" s="107"/>
      <c r="H23" s="44"/>
      <c r="I23" s="108"/>
      <c r="J23" s="108"/>
      <c r="K23" s="108"/>
      <c r="L23" s="44"/>
      <c r="M23" s="107"/>
      <c r="N23" s="107"/>
      <c r="O23" s="107"/>
      <c r="P23" s="108"/>
      <c r="Q23" s="107"/>
      <c r="R23" s="107"/>
      <c r="S23" s="107"/>
      <c r="U23" s="108"/>
      <c r="V23" s="108"/>
      <c r="W23" s="108"/>
      <c r="Y23" s="107"/>
      <c r="Z23" s="107"/>
      <c r="AA23" s="107"/>
    </row>
    <row r="24" spans="2:27" x14ac:dyDescent="0.25">
      <c r="C24" s="44"/>
      <c r="E24" s="107"/>
      <c r="F24" s="44"/>
      <c r="G24" s="107"/>
      <c r="H24" s="44"/>
      <c r="I24" s="108"/>
      <c r="J24" s="108"/>
      <c r="K24" s="108"/>
      <c r="L24" s="44"/>
      <c r="M24" s="107"/>
      <c r="N24" s="107"/>
      <c r="O24" s="107"/>
      <c r="P24" s="108"/>
      <c r="Q24" s="107"/>
      <c r="R24" s="107"/>
      <c r="S24" s="107"/>
      <c r="U24" s="108"/>
      <c r="V24" s="108"/>
      <c r="W24" s="108"/>
      <c r="Y24" s="107"/>
      <c r="Z24" s="107"/>
      <c r="AA24" s="107"/>
    </row>
    <row r="25" spans="2:27" x14ac:dyDescent="0.25">
      <c r="C25" s="44"/>
      <c r="E25" s="107"/>
      <c r="F25" s="44"/>
      <c r="G25" s="107"/>
      <c r="H25" s="44"/>
      <c r="I25" s="108"/>
      <c r="J25" s="108"/>
      <c r="K25" s="108"/>
      <c r="L25" s="44"/>
      <c r="M25" s="107"/>
      <c r="N25" s="107"/>
      <c r="O25" s="107"/>
      <c r="P25" s="108"/>
      <c r="Q25" s="107"/>
      <c r="R25" s="107"/>
      <c r="S25" s="107"/>
      <c r="U25" s="108"/>
      <c r="V25" s="108"/>
      <c r="W25" s="108"/>
    </row>
    <row r="26" spans="2:27" ht="15.75" customHeight="1" thickBot="1" x14ac:dyDescent="0.3">
      <c r="B26" s="69"/>
      <c r="C26" s="70"/>
      <c r="E26" s="110"/>
      <c r="G26" s="110"/>
      <c r="H26" s="16"/>
      <c r="I26" s="109"/>
      <c r="J26" s="109"/>
      <c r="K26" s="108"/>
      <c r="L26" s="16"/>
      <c r="M26" s="111"/>
      <c r="N26" s="111"/>
      <c r="O26" s="111"/>
      <c r="P26" s="109"/>
      <c r="Q26" s="107"/>
      <c r="R26" s="107"/>
      <c r="S26" s="107"/>
      <c r="U26" s="109"/>
      <c r="V26" s="109"/>
      <c r="W26" s="108"/>
    </row>
    <row r="27" spans="2:27" ht="15.75" customHeight="1" thickBot="1" x14ac:dyDescent="0.3">
      <c r="B27" s="62" t="s">
        <v>34</v>
      </c>
      <c r="C27" s="63">
        <f>SUM(C7:C26)</f>
        <v>40779</v>
      </c>
      <c r="E27" s="63">
        <f>ROUNDUP(SUM(E7:E26),-1)</f>
        <v>6580</v>
      </c>
      <c r="G27" s="63">
        <f>ROUNDUP(SUM(G7:G26),-1)</f>
        <v>1800</v>
      </c>
      <c r="H27" s="44"/>
      <c r="I27" s="63">
        <f>ROUNDUP(SUM(I7:I26),-1)</f>
        <v>650</v>
      </c>
      <c r="J27" s="63">
        <f>ROUNDUP(SUM(J7:J26),-1)</f>
        <v>1070</v>
      </c>
      <c r="K27" s="63">
        <f>ROUNDUP(SUM(K7:K26),-1)</f>
        <v>1800</v>
      </c>
      <c r="L27" s="44"/>
      <c r="M27" s="63">
        <f>ROUNDUP(SUM(M7:M26),-1)</f>
        <v>1430</v>
      </c>
      <c r="N27" s="63">
        <f>ROUNDUP(SUM(N7:N26),-1)</f>
        <v>1300</v>
      </c>
      <c r="O27" s="63">
        <f>ROUNDUP(SUM(O7:O26),-1)</f>
        <v>1070</v>
      </c>
      <c r="P27" s="45"/>
      <c r="Q27" s="63">
        <f>ROUNDUP(SUM(Q7:Q26),-1)</f>
        <v>2070</v>
      </c>
      <c r="R27" s="63">
        <f>ROUNDUP(SUM(R7:R26),-1)</f>
        <v>2370</v>
      </c>
      <c r="S27" s="63">
        <f>ROUNDUP(SUM(S7:S26),-1)</f>
        <v>2870</v>
      </c>
      <c r="U27" s="63">
        <f>ROUNDUP(SUM(U7:U26),-1)</f>
        <v>280</v>
      </c>
      <c r="V27" s="63">
        <f>ROUNDUP(SUM(V7:V26),-1)</f>
        <v>580</v>
      </c>
      <c r="W27" s="63">
        <f>ROUNDUP(SUM(W7:W26),-1)</f>
        <v>1080</v>
      </c>
      <c r="Y27" s="63">
        <f>ROUNDUP(SUM(Y7:Y26),-1)</f>
        <v>4860</v>
      </c>
      <c r="Z27" s="63">
        <f>ROUNDUP(SUM(Z7:Z26),-1)</f>
        <v>5590</v>
      </c>
      <c r="AA27" s="63">
        <f>ROUNDUP(SUM(AA7:AA26),-1)</f>
        <v>6900</v>
      </c>
    </row>
  </sheetData>
  <mergeCells count="12">
    <mergeCell ref="Y5:AA5"/>
    <mergeCell ref="U4:W4"/>
    <mergeCell ref="U5:W5"/>
    <mergeCell ref="Q5:S5"/>
    <mergeCell ref="Q4:S4"/>
    <mergeCell ref="C5:C6"/>
    <mergeCell ref="G5:G6"/>
    <mergeCell ref="C4:G4"/>
    <mergeCell ref="E5:E6"/>
    <mergeCell ref="M4:O4"/>
    <mergeCell ref="I5:K5"/>
    <mergeCell ref="M5:O5"/>
  </mergeCells>
  <pageMargins left="0.7" right="0.7" top="0.75" bottom="0.75" header="0.3" footer="0.3"/>
  <pageSetup orientation="portrai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FFFF00"/>
  </sheetPr>
  <dimension ref="B1:I32"/>
  <sheetViews>
    <sheetView workbookViewId="0">
      <selection activeCell="B28" sqref="B28:I28"/>
    </sheetView>
  </sheetViews>
  <sheetFormatPr defaultRowHeight="15" x14ac:dyDescent="0.25"/>
  <cols>
    <col min="2" max="2" width="29.7109375" customWidth="1"/>
    <col min="4" max="8" width="10.5703125" customWidth="1"/>
  </cols>
  <sheetData>
    <row r="1" spans="2:9" x14ac:dyDescent="0.25">
      <c r="B1" s="73" t="s">
        <v>145</v>
      </c>
    </row>
    <row r="2" spans="2:9" ht="26.25" customHeight="1" x14ac:dyDescent="0.4">
      <c r="B2" s="82"/>
    </row>
    <row r="3" spans="2:9" ht="15.75" customHeight="1" thickBot="1" x14ac:dyDescent="0.3"/>
    <row r="4" spans="2:9" x14ac:dyDescent="0.25">
      <c r="B4" s="173" t="s">
        <v>178</v>
      </c>
      <c r="C4" s="174" t="s">
        <v>130</v>
      </c>
      <c r="D4" s="174" t="s">
        <v>146</v>
      </c>
      <c r="E4" s="174" t="s">
        <v>147</v>
      </c>
      <c r="F4" s="174" t="s">
        <v>148</v>
      </c>
      <c r="G4" s="174" t="s">
        <v>149</v>
      </c>
      <c r="H4" s="174" t="s">
        <v>150</v>
      </c>
      <c r="I4" s="174" t="s">
        <v>179</v>
      </c>
    </row>
    <row r="5" spans="2:9" x14ac:dyDescent="0.25">
      <c r="B5" s="157"/>
      <c r="C5" s="157"/>
      <c r="D5" s="157"/>
      <c r="E5" s="157"/>
      <c r="F5" s="157"/>
      <c r="G5" s="157"/>
      <c r="H5" s="157"/>
      <c r="I5" s="157"/>
    </row>
    <row r="6" spans="2:9" ht="15.75" customHeight="1" thickBot="1" x14ac:dyDescent="0.3">
      <c r="B6" s="161"/>
      <c r="C6" s="161"/>
      <c r="D6" s="161"/>
      <c r="E6" s="161"/>
      <c r="F6" s="161"/>
      <c r="G6" s="161"/>
      <c r="H6" s="161"/>
      <c r="I6" s="161"/>
    </row>
    <row r="7" spans="2:9" x14ac:dyDescent="0.25">
      <c r="B7" t="s">
        <v>180</v>
      </c>
      <c r="C7" s="44">
        <v>30639.789000000001</v>
      </c>
      <c r="D7" s="44">
        <v>2969.8793999999998</v>
      </c>
      <c r="E7" s="44">
        <v>8230.9076000000005</v>
      </c>
      <c r="F7" s="44">
        <v>8301.8261999999995</v>
      </c>
      <c r="G7" s="44">
        <v>7139.2433000000001</v>
      </c>
      <c r="H7" s="44">
        <v>3997.9324999999999</v>
      </c>
      <c r="I7" s="44">
        <v>27669.909599999999</v>
      </c>
    </row>
    <row r="8" spans="2:9" x14ac:dyDescent="0.25">
      <c r="B8" t="s">
        <v>168</v>
      </c>
      <c r="C8" s="44">
        <v>2106.4879000000001</v>
      </c>
      <c r="D8" s="44">
        <v>115.8506</v>
      </c>
      <c r="E8" s="44">
        <v>254.5095</v>
      </c>
      <c r="F8" s="44">
        <v>548.02779999999996</v>
      </c>
      <c r="G8" s="44">
        <v>703.97350000000006</v>
      </c>
      <c r="H8" s="44">
        <v>484.12650000000002</v>
      </c>
      <c r="I8" s="44">
        <v>1990.6373000000001</v>
      </c>
    </row>
    <row r="9" spans="2:9" x14ac:dyDescent="0.25">
      <c r="B9" t="s">
        <v>181</v>
      </c>
      <c r="C9" s="44">
        <v>8284.0443000000014</v>
      </c>
      <c r="D9" s="44">
        <v>763.28470000000004</v>
      </c>
      <c r="E9" s="44">
        <v>1431.1346000000001</v>
      </c>
      <c r="F9" s="44">
        <v>1974.4135000000001</v>
      </c>
      <c r="G9" s="44">
        <v>2351.7105999999999</v>
      </c>
      <c r="H9" s="44">
        <v>1763.5009</v>
      </c>
      <c r="I9" s="44">
        <v>7520.7596000000003</v>
      </c>
    </row>
    <row r="10" spans="2:9" x14ac:dyDescent="0.25">
      <c r="B10" t="s">
        <v>182</v>
      </c>
      <c r="C10" s="44">
        <v>260.93970000000002</v>
      </c>
      <c r="D10" s="44">
        <v>13.995799999999999</v>
      </c>
      <c r="E10" s="44">
        <v>23.209599999999998</v>
      </c>
      <c r="F10" s="44">
        <v>47.691800000000001</v>
      </c>
      <c r="G10" s="44">
        <v>85.323400000000007</v>
      </c>
      <c r="H10" s="44">
        <v>90.719099999999997</v>
      </c>
      <c r="I10" s="44">
        <v>246.94390000000001</v>
      </c>
    </row>
    <row r="11" spans="2:9" x14ac:dyDescent="0.25">
      <c r="B11" t="s">
        <v>183</v>
      </c>
      <c r="C11" s="44">
        <v>116.9706</v>
      </c>
      <c r="D11" s="44">
        <v>14.040100000000001</v>
      </c>
      <c r="E11" s="44">
        <v>24.354600000000001</v>
      </c>
      <c r="F11" s="44">
        <v>33.759500000000003</v>
      </c>
      <c r="G11" s="44">
        <v>30.576000000000001</v>
      </c>
      <c r="H11" s="44">
        <v>14.240399999999999</v>
      </c>
      <c r="I11" s="44">
        <v>102.93049999999999</v>
      </c>
    </row>
    <row r="12" spans="2:9" x14ac:dyDescent="0.25">
      <c r="B12" t="s">
        <v>184</v>
      </c>
      <c r="C12" s="44">
        <v>157.96180000000001</v>
      </c>
      <c r="D12" s="44">
        <v>10.190899999999999</v>
      </c>
      <c r="E12" s="44">
        <v>19.677700000000002</v>
      </c>
      <c r="F12" s="44">
        <v>37.2652</v>
      </c>
      <c r="G12" s="44">
        <v>49.1661</v>
      </c>
      <c r="H12" s="44">
        <v>41.661900000000003</v>
      </c>
      <c r="I12" s="44">
        <v>147.77090000000001</v>
      </c>
    </row>
    <row r="13" spans="2:9" x14ac:dyDescent="0.25">
      <c r="C13" s="44"/>
      <c r="D13" s="44"/>
      <c r="E13" s="44"/>
      <c r="F13" s="44"/>
      <c r="G13" s="44"/>
      <c r="H13" s="44"/>
      <c r="I13" s="44"/>
    </row>
    <row r="14" spans="2:9" x14ac:dyDescent="0.25">
      <c r="C14" s="44"/>
      <c r="D14" s="44"/>
      <c r="E14" s="44"/>
      <c r="F14" s="44"/>
      <c r="G14" s="44"/>
      <c r="H14" s="44"/>
      <c r="I14" s="44"/>
    </row>
    <row r="15" spans="2:9" x14ac:dyDescent="0.25">
      <c r="C15" s="44"/>
      <c r="D15" s="44"/>
      <c r="E15" s="44"/>
      <c r="F15" s="44"/>
      <c r="G15" s="44"/>
      <c r="H15" s="44"/>
      <c r="I15" s="44"/>
    </row>
    <row r="16" spans="2:9" x14ac:dyDescent="0.25">
      <c r="C16" s="44"/>
      <c r="D16" s="44"/>
      <c r="E16" s="44"/>
      <c r="F16" s="44"/>
      <c r="G16" s="44"/>
      <c r="H16" s="44"/>
      <c r="I16" s="44"/>
    </row>
    <row r="17" spans="2:9" x14ac:dyDescent="0.25">
      <c r="C17" s="44"/>
      <c r="D17" s="44"/>
      <c r="E17" s="44"/>
      <c r="F17" s="44"/>
      <c r="G17" s="44"/>
      <c r="H17" s="44"/>
      <c r="I17" s="44"/>
    </row>
    <row r="18" spans="2:9" x14ac:dyDescent="0.25">
      <c r="C18" s="44"/>
      <c r="D18" s="44"/>
      <c r="E18" s="44"/>
      <c r="F18" s="44"/>
      <c r="G18" s="44"/>
      <c r="H18" s="44"/>
      <c r="I18" s="44"/>
    </row>
    <row r="19" spans="2:9" x14ac:dyDescent="0.25">
      <c r="C19" s="44"/>
      <c r="D19" s="44"/>
      <c r="E19" s="44"/>
      <c r="F19" s="44"/>
      <c r="G19" s="44"/>
      <c r="H19" s="44"/>
      <c r="I19" s="44"/>
    </row>
    <row r="20" spans="2:9" x14ac:dyDescent="0.25">
      <c r="C20" s="44"/>
      <c r="D20" s="44"/>
      <c r="E20" s="44"/>
      <c r="F20" s="44"/>
      <c r="G20" s="44"/>
      <c r="H20" s="44"/>
      <c r="I20" s="44"/>
    </row>
    <row r="21" spans="2:9" x14ac:dyDescent="0.25">
      <c r="C21" s="44"/>
      <c r="D21" s="44"/>
      <c r="E21" s="44"/>
      <c r="F21" s="44"/>
      <c r="G21" s="44"/>
      <c r="H21" s="44"/>
      <c r="I21" s="44"/>
    </row>
    <row r="22" spans="2:9" x14ac:dyDescent="0.25">
      <c r="C22" s="44"/>
      <c r="D22" s="44"/>
      <c r="E22" s="44"/>
      <c r="F22" s="44"/>
      <c r="G22" s="44"/>
      <c r="H22" s="44"/>
    </row>
    <row r="23" spans="2:9" x14ac:dyDescent="0.25">
      <c r="C23" s="44"/>
      <c r="D23" s="44"/>
      <c r="E23" s="44"/>
      <c r="F23" s="44"/>
      <c r="G23" s="44"/>
      <c r="H23" s="44"/>
    </row>
    <row r="24" spans="2:9" x14ac:dyDescent="0.25">
      <c r="C24" s="44"/>
      <c r="D24" s="44"/>
      <c r="E24" s="44"/>
      <c r="F24" s="44"/>
      <c r="G24" s="44"/>
      <c r="H24" s="44"/>
    </row>
    <row r="25" spans="2:9" x14ac:dyDescent="0.25">
      <c r="C25" s="44"/>
      <c r="D25" s="44"/>
      <c r="E25" s="44"/>
      <c r="F25" s="44"/>
      <c r="G25" s="44"/>
      <c r="H25" s="44"/>
    </row>
    <row r="26" spans="2:9" ht="15.75" customHeight="1" thickBot="1" x14ac:dyDescent="0.3">
      <c r="C26" s="44"/>
      <c r="D26" s="44"/>
      <c r="E26" s="44"/>
      <c r="F26" s="44"/>
      <c r="G26" s="44"/>
      <c r="H26" s="44"/>
    </row>
    <row r="27" spans="2:9" ht="15.75" customHeight="1" thickBot="1" x14ac:dyDescent="0.3">
      <c r="B27" s="80" t="s">
        <v>52</v>
      </c>
      <c r="C27" s="81">
        <f t="shared" ref="C27:I27" si="0">SUM(C7:C26)</f>
        <v>41566.193300000006</v>
      </c>
      <c r="D27" s="81">
        <f t="shared" si="0"/>
        <v>3887.2415000000005</v>
      </c>
      <c r="E27" s="81">
        <f t="shared" si="0"/>
        <v>9983.7936000000009</v>
      </c>
      <c r="F27" s="81">
        <f t="shared" si="0"/>
        <v>10942.984</v>
      </c>
      <c r="G27" s="81">
        <f t="shared" si="0"/>
        <v>10359.992899999999</v>
      </c>
      <c r="H27" s="81">
        <f t="shared" si="0"/>
        <v>6392.1813000000002</v>
      </c>
      <c r="I27" s="81">
        <f t="shared" si="0"/>
        <v>37678.951800000003</v>
      </c>
    </row>
    <row r="28" spans="2:9" ht="15.75" thickBot="1" x14ac:dyDescent="0.3">
      <c r="B28" s="71" t="s">
        <v>201</v>
      </c>
      <c r="C28" s="137">
        <f>SUM(D28:H28)</f>
        <v>1</v>
      </c>
      <c r="D28" s="136">
        <f>D27/$C27</f>
        <v>9.3519304785603261E-2</v>
      </c>
      <c r="E28" s="136">
        <f>E27/$C27</f>
        <v>0.24019023170928669</v>
      </c>
      <c r="F28" s="136">
        <f>F27/$C27</f>
        <v>0.26326644638877716</v>
      </c>
      <c r="G28" s="136">
        <f>G27/$C27</f>
        <v>0.24924083918938031</v>
      </c>
      <c r="H28" s="136">
        <f>H27/$C27</f>
        <v>0.15378317792695245</v>
      </c>
      <c r="I28" s="136">
        <f>I27/C27</f>
        <v>0.90648069521439667</v>
      </c>
    </row>
    <row r="29" spans="2:9" x14ac:dyDescent="0.25">
      <c r="C29" s="44"/>
      <c r="D29" s="44"/>
      <c r="E29" s="44"/>
      <c r="F29" s="44"/>
      <c r="G29" s="44"/>
      <c r="H29" s="44"/>
    </row>
    <row r="30" spans="2:9" x14ac:dyDescent="0.25">
      <c r="C30" s="44"/>
      <c r="D30" s="44"/>
      <c r="E30" s="44"/>
      <c r="F30" s="44"/>
      <c r="G30" s="44"/>
      <c r="H30" s="44"/>
    </row>
    <row r="31" spans="2:9" x14ac:dyDescent="0.25">
      <c r="C31" s="44"/>
      <c r="D31" s="44"/>
      <c r="E31" s="44"/>
      <c r="F31" s="44"/>
      <c r="G31" s="44"/>
      <c r="H31" s="44"/>
    </row>
    <row r="32" spans="2:9" x14ac:dyDescent="0.25">
      <c r="C32" s="44"/>
      <c r="D32" s="44"/>
      <c r="E32" s="44"/>
      <c r="F32" s="44"/>
      <c r="G32" s="44"/>
      <c r="H32" s="44"/>
    </row>
  </sheetData>
  <mergeCells count="8">
    <mergeCell ref="I4:I6"/>
    <mergeCell ref="H4:H6"/>
    <mergeCell ref="B4:B6"/>
    <mergeCell ref="C4:C6"/>
    <mergeCell ref="D4:D6"/>
    <mergeCell ref="E4:E6"/>
    <mergeCell ref="F4:F6"/>
    <mergeCell ref="G4:G6"/>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5"/>
  </sheetPr>
  <dimension ref="B1:K40"/>
  <sheetViews>
    <sheetView workbookViewId="0"/>
  </sheetViews>
  <sheetFormatPr defaultRowHeight="15" x14ac:dyDescent="0.25"/>
  <cols>
    <col min="1" max="1" width="4.28515625" customWidth="1"/>
    <col min="3" max="3" width="14.7109375" customWidth="1"/>
    <col min="4" max="4" width="3" customWidth="1"/>
    <col min="8" max="8" width="2.7109375" customWidth="1"/>
    <col min="12" max="12" width="2.85546875" customWidth="1"/>
  </cols>
  <sheetData>
    <row r="1" spans="2:11" ht="15" customHeight="1" x14ac:dyDescent="0.25">
      <c r="E1" s="114"/>
      <c r="F1" s="114"/>
      <c r="G1" s="114"/>
      <c r="I1" s="114"/>
      <c r="J1" s="114"/>
      <c r="K1" s="114"/>
    </row>
    <row r="2" spans="2:11" x14ac:dyDescent="0.25">
      <c r="E2" s="114"/>
      <c r="F2" s="114"/>
      <c r="G2" s="114"/>
      <c r="I2" s="114"/>
      <c r="J2" s="114"/>
      <c r="K2" s="114"/>
    </row>
    <row r="3" spans="2:11" x14ac:dyDescent="0.25">
      <c r="E3" s="114"/>
      <c r="F3" s="114"/>
      <c r="G3" s="114"/>
      <c r="I3" s="114"/>
      <c r="J3" s="114"/>
      <c r="K3" s="114"/>
    </row>
    <row r="4" spans="2:11" ht="18" customHeight="1" thickBot="1" x14ac:dyDescent="0.3">
      <c r="C4" s="66" t="s">
        <v>57</v>
      </c>
      <c r="E4" s="114"/>
      <c r="F4" s="114"/>
      <c r="G4" s="114"/>
      <c r="I4" s="114"/>
      <c r="J4" s="114"/>
      <c r="K4" s="114"/>
    </row>
    <row r="5" spans="2:11" ht="39.75" customHeight="1" thickBot="1" x14ac:dyDescent="0.3">
      <c r="B5" s="56"/>
      <c r="C5" s="149" t="s">
        <v>185</v>
      </c>
      <c r="E5" s="149" t="s">
        <v>186</v>
      </c>
      <c r="F5" s="145"/>
      <c r="G5" s="145"/>
      <c r="I5" s="149" t="s">
        <v>187</v>
      </c>
      <c r="J5" s="145"/>
      <c r="K5" s="145"/>
    </row>
    <row r="6" spans="2:11" ht="15.75" customHeight="1" thickBot="1" x14ac:dyDescent="0.3">
      <c r="B6" s="53" t="s">
        <v>14</v>
      </c>
      <c r="C6" s="145"/>
      <c r="E6" s="47" t="s">
        <v>75</v>
      </c>
      <c r="F6" s="47" t="s">
        <v>76</v>
      </c>
      <c r="G6" s="47" t="s">
        <v>77</v>
      </c>
      <c r="I6" s="47" t="s">
        <v>75</v>
      </c>
      <c r="J6" s="47" t="s">
        <v>76</v>
      </c>
      <c r="K6" s="47" t="s">
        <v>77</v>
      </c>
    </row>
    <row r="7" spans="2:11" x14ac:dyDescent="0.25">
      <c r="B7" t="s">
        <v>18</v>
      </c>
      <c r="C7" s="126">
        <v>523</v>
      </c>
      <c r="D7" s="123"/>
      <c r="E7" s="126">
        <v>61</v>
      </c>
      <c r="F7" s="126">
        <v>77</v>
      </c>
      <c r="G7" s="126">
        <v>119</v>
      </c>
      <c r="H7" s="123"/>
      <c r="I7" s="128">
        <f t="shared" ref="I7:I27" si="0">IFERROR(E7/C7, "NaN")</f>
        <v>0.11663479923518165</v>
      </c>
      <c r="J7" s="128">
        <f t="shared" ref="J7:J27" si="1">IFERROR(F7/C7, "NaN")</f>
        <v>0.14722753346080306</v>
      </c>
      <c r="K7" s="128">
        <f t="shared" ref="K7:K27" si="2">IFERROR(G7/C7, "NaN")</f>
        <v>0.22753346080305928</v>
      </c>
    </row>
    <row r="8" spans="2:11" x14ac:dyDescent="0.25">
      <c r="B8" t="s">
        <v>19</v>
      </c>
      <c r="C8" s="126">
        <v>72</v>
      </c>
      <c r="D8" s="123"/>
      <c r="E8" s="126">
        <v>14</v>
      </c>
      <c r="F8" s="126">
        <v>17</v>
      </c>
      <c r="G8" s="126">
        <v>41</v>
      </c>
      <c r="H8" s="123"/>
      <c r="I8" s="128">
        <f t="shared" si="0"/>
        <v>0.19444444444444445</v>
      </c>
      <c r="J8" s="128">
        <f t="shared" si="1"/>
        <v>0.2361111111111111</v>
      </c>
      <c r="K8" s="128">
        <f t="shared" si="2"/>
        <v>0.56944444444444442</v>
      </c>
    </row>
    <row r="9" spans="2:11" x14ac:dyDescent="0.25">
      <c r="B9" t="s">
        <v>20</v>
      </c>
      <c r="C9" s="126">
        <v>27</v>
      </c>
      <c r="D9" s="123"/>
      <c r="E9" s="126">
        <v>0</v>
      </c>
      <c r="F9" s="126">
        <v>0</v>
      </c>
      <c r="G9" s="126">
        <v>0</v>
      </c>
      <c r="H9" s="123"/>
      <c r="I9" s="128">
        <f t="shared" si="0"/>
        <v>0</v>
      </c>
      <c r="J9" s="128">
        <f t="shared" si="1"/>
        <v>0</v>
      </c>
      <c r="K9" s="128">
        <f t="shared" si="2"/>
        <v>0</v>
      </c>
    </row>
    <row r="10" spans="2:11" x14ac:dyDescent="0.25">
      <c r="B10" t="s">
        <v>21</v>
      </c>
      <c r="C10" s="126">
        <v>111</v>
      </c>
      <c r="D10" s="123"/>
      <c r="E10" s="126">
        <v>3</v>
      </c>
      <c r="F10" s="126">
        <v>4</v>
      </c>
      <c r="G10" s="126">
        <v>68</v>
      </c>
      <c r="H10" s="123"/>
      <c r="I10" s="128">
        <f t="shared" si="0"/>
        <v>2.7027027027027029E-2</v>
      </c>
      <c r="J10" s="128">
        <f t="shared" si="1"/>
        <v>3.6036036036036036E-2</v>
      </c>
      <c r="K10" s="128">
        <f t="shared" si="2"/>
        <v>0.61261261261261257</v>
      </c>
    </row>
    <row r="11" spans="2:11" x14ac:dyDescent="0.25">
      <c r="B11" t="s">
        <v>22</v>
      </c>
      <c r="C11" s="126">
        <v>10</v>
      </c>
      <c r="D11" s="123"/>
      <c r="E11" s="126">
        <v>0</v>
      </c>
      <c r="F11" s="126">
        <v>0</v>
      </c>
      <c r="G11" s="126">
        <v>0</v>
      </c>
      <c r="H11" s="123"/>
      <c r="I11" s="128">
        <f t="shared" si="0"/>
        <v>0</v>
      </c>
      <c r="J11" s="128">
        <f t="shared" si="1"/>
        <v>0</v>
      </c>
      <c r="K11" s="128">
        <f t="shared" si="2"/>
        <v>0</v>
      </c>
    </row>
    <row r="12" spans="2:11" x14ac:dyDescent="0.25">
      <c r="B12" t="s">
        <v>23</v>
      </c>
      <c r="C12" s="126">
        <v>1</v>
      </c>
      <c r="D12" s="123"/>
      <c r="E12" s="126">
        <v>1</v>
      </c>
      <c r="F12" s="126">
        <v>1</v>
      </c>
      <c r="G12" s="126">
        <v>1</v>
      </c>
      <c r="H12" s="123"/>
      <c r="I12" s="128">
        <f t="shared" si="0"/>
        <v>1</v>
      </c>
      <c r="J12" s="128">
        <f t="shared" si="1"/>
        <v>1</v>
      </c>
      <c r="K12" s="128">
        <f t="shared" si="2"/>
        <v>1</v>
      </c>
    </row>
    <row r="13" spans="2:11" x14ac:dyDescent="0.25">
      <c r="B13" t="s">
        <v>24</v>
      </c>
      <c r="C13" s="126">
        <v>806</v>
      </c>
      <c r="D13" s="123"/>
      <c r="E13" s="126">
        <v>180</v>
      </c>
      <c r="F13" s="126">
        <v>214</v>
      </c>
      <c r="G13" s="126">
        <v>230</v>
      </c>
      <c r="H13" s="123"/>
      <c r="I13" s="128">
        <f t="shared" si="0"/>
        <v>0.22332506203473945</v>
      </c>
      <c r="J13" s="128">
        <f t="shared" si="1"/>
        <v>0.26550868486352358</v>
      </c>
      <c r="K13" s="128">
        <f t="shared" si="2"/>
        <v>0.28535980148883372</v>
      </c>
    </row>
    <row r="14" spans="2:11" x14ac:dyDescent="0.25">
      <c r="B14" t="s">
        <v>25</v>
      </c>
      <c r="C14" s="126">
        <v>0</v>
      </c>
      <c r="D14" s="123"/>
      <c r="E14" s="126">
        <v>0</v>
      </c>
      <c r="F14" s="126">
        <v>0</v>
      </c>
      <c r="G14" s="126">
        <v>0</v>
      </c>
      <c r="H14" s="123"/>
      <c r="I14" s="128" t="str">
        <f t="shared" si="0"/>
        <v>NaN</v>
      </c>
      <c r="J14" s="128" t="str">
        <f t="shared" si="1"/>
        <v>NaN</v>
      </c>
      <c r="K14" s="128" t="str">
        <f t="shared" si="2"/>
        <v>NaN</v>
      </c>
    </row>
    <row r="15" spans="2:11" x14ac:dyDescent="0.25">
      <c r="B15" t="s">
        <v>26</v>
      </c>
      <c r="C15" s="126">
        <v>242</v>
      </c>
      <c r="D15" s="123"/>
      <c r="E15" s="126">
        <v>45</v>
      </c>
      <c r="F15" s="126">
        <v>76</v>
      </c>
      <c r="G15" s="126">
        <v>112</v>
      </c>
      <c r="H15" s="123"/>
      <c r="I15" s="128">
        <f t="shared" si="0"/>
        <v>0.18595041322314049</v>
      </c>
      <c r="J15" s="128">
        <f t="shared" si="1"/>
        <v>0.31404958677685951</v>
      </c>
      <c r="K15" s="128">
        <f t="shared" si="2"/>
        <v>0.46280991735537191</v>
      </c>
    </row>
    <row r="16" spans="2:11" x14ac:dyDescent="0.25">
      <c r="B16" t="s">
        <v>27</v>
      </c>
      <c r="C16" s="126">
        <v>46</v>
      </c>
      <c r="D16" s="123"/>
      <c r="E16" s="126">
        <v>0</v>
      </c>
      <c r="F16" s="126">
        <v>0</v>
      </c>
      <c r="G16" s="126">
        <v>31</v>
      </c>
      <c r="H16" s="123"/>
      <c r="I16" s="128">
        <f t="shared" si="0"/>
        <v>0</v>
      </c>
      <c r="J16" s="128">
        <f t="shared" si="1"/>
        <v>0</v>
      </c>
      <c r="K16" s="128">
        <f t="shared" si="2"/>
        <v>0.67391304347826086</v>
      </c>
    </row>
    <row r="17" spans="2:11" x14ac:dyDescent="0.25">
      <c r="B17" t="s">
        <v>28</v>
      </c>
      <c r="C17" s="126">
        <v>15</v>
      </c>
      <c r="D17" s="123"/>
      <c r="E17" s="126">
        <v>2</v>
      </c>
      <c r="F17" s="126">
        <v>4</v>
      </c>
      <c r="G17" s="126">
        <v>6</v>
      </c>
      <c r="H17" s="123"/>
      <c r="I17" s="128">
        <f t="shared" si="0"/>
        <v>0.13333333333333333</v>
      </c>
      <c r="J17" s="128">
        <f t="shared" si="1"/>
        <v>0.26666666666666666</v>
      </c>
      <c r="K17" s="128">
        <f t="shared" si="2"/>
        <v>0.4</v>
      </c>
    </row>
    <row r="18" spans="2:11" x14ac:dyDescent="0.25">
      <c r="B18" t="s">
        <v>29</v>
      </c>
      <c r="C18" s="126">
        <v>170</v>
      </c>
      <c r="D18" s="123"/>
      <c r="E18" s="126">
        <v>118</v>
      </c>
      <c r="F18" s="126">
        <v>122</v>
      </c>
      <c r="G18" s="126">
        <v>143</v>
      </c>
      <c r="H18" s="123"/>
      <c r="I18" s="128">
        <f t="shared" si="0"/>
        <v>0.69411764705882351</v>
      </c>
      <c r="J18" s="128">
        <f t="shared" si="1"/>
        <v>0.71764705882352942</v>
      </c>
      <c r="K18" s="128">
        <f t="shared" si="2"/>
        <v>0.8411764705882353</v>
      </c>
    </row>
    <row r="19" spans="2:11" x14ac:dyDescent="0.25">
      <c r="B19" t="s">
        <v>30</v>
      </c>
      <c r="C19" s="126">
        <v>0</v>
      </c>
      <c r="D19" s="123"/>
      <c r="E19" s="126">
        <v>0</v>
      </c>
      <c r="F19" s="126">
        <v>0</v>
      </c>
      <c r="G19" s="126">
        <v>0</v>
      </c>
      <c r="H19" s="123"/>
      <c r="I19" s="128" t="str">
        <f t="shared" si="0"/>
        <v>NaN</v>
      </c>
      <c r="J19" s="128" t="str">
        <f t="shared" si="1"/>
        <v>NaN</v>
      </c>
      <c r="K19" s="128" t="str">
        <f t="shared" si="2"/>
        <v>NaN</v>
      </c>
    </row>
    <row r="20" spans="2:11" x14ac:dyDescent="0.25">
      <c r="B20" t="s">
        <v>31</v>
      </c>
      <c r="C20" s="126">
        <v>0</v>
      </c>
      <c r="D20" s="123"/>
      <c r="E20" s="126">
        <v>0</v>
      </c>
      <c r="F20" s="126">
        <v>0</v>
      </c>
      <c r="G20" s="126">
        <v>0</v>
      </c>
      <c r="H20" s="123"/>
      <c r="I20" s="128" t="str">
        <f t="shared" si="0"/>
        <v>NaN</v>
      </c>
      <c r="J20" s="128" t="str">
        <f t="shared" si="1"/>
        <v>NaN</v>
      </c>
      <c r="K20" s="128" t="str">
        <f t="shared" si="2"/>
        <v>NaN</v>
      </c>
    </row>
    <row r="21" spans="2:11" x14ac:dyDescent="0.25">
      <c r="B21" t="s">
        <v>32</v>
      </c>
      <c r="C21" s="126">
        <v>62</v>
      </c>
      <c r="D21" s="123"/>
      <c r="E21" s="126">
        <v>8</v>
      </c>
      <c r="F21" s="126">
        <v>32</v>
      </c>
      <c r="G21" s="126">
        <v>58</v>
      </c>
      <c r="H21" s="123"/>
      <c r="I21" s="128">
        <f t="shared" si="0"/>
        <v>0.12903225806451613</v>
      </c>
      <c r="J21" s="128">
        <f t="shared" si="1"/>
        <v>0.5161290322580645</v>
      </c>
      <c r="K21" s="128">
        <f t="shared" si="2"/>
        <v>0.93548387096774188</v>
      </c>
    </row>
    <row r="22" spans="2:11" x14ac:dyDescent="0.25">
      <c r="B22" t="s">
        <v>33</v>
      </c>
      <c r="C22" s="126">
        <v>502</v>
      </c>
      <c r="D22" s="123"/>
      <c r="E22" s="126">
        <v>70</v>
      </c>
      <c r="F22" s="126">
        <v>87</v>
      </c>
      <c r="G22" s="126">
        <v>138</v>
      </c>
      <c r="H22" s="123"/>
      <c r="I22" s="128">
        <f t="shared" si="0"/>
        <v>0.1394422310756972</v>
      </c>
      <c r="J22" s="128">
        <f t="shared" si="1"/>
        <v>0.17330677290836655</v>
      </c>
      <c r="K22" s="128">
        <f t="shared" si="2"/>
        <v>0.27490039840637448</v>
      </c>
    </row>
    <row r="23" spans="2:11" x14ac:dyDescent="0.25">
      <c r="C23" s="44"/>
      <c r="E23" s="44"/>
      <c r="F23" s="44"/>
      <c r="G23" s="44"/>
      <c r="I23" s="45"/>
      <c r="J23" s="45"/>
      <c r="K23" s="45"/>
    </row>
    <row r="24" spans="2:11" x14ac:dyDescent="0.25">
      <c r="C24" s="44"/>
      <c r="E24" s="44"/>
      <c r="F24" s="44"/>
      <c r="G24" s="44"/>
      <c r="I24" s="45"/>
      <c r="J24" s="45"/>
      <c r="K24" s="45"/>
    </row>
    <row r="25" spans="2:11" x14ac:dyDescent="0.25">
      <c r="C25" s="44"/>
      <c r="E25" s="44"/>
      <c r="F25" s="44"/>
      <c r="G25" s="44"/>
      <c r="I25" s="45"/>
      <c r="J25" s="45"/>
      <c r="K25" s="45"/>
    </row>
    <row r="26" spans="2:11" ht="15.75" customHeight="1" thickBot="1" x14ac:dyDescent="0.3">
      <c r="C26" s="44"/>
      <c r="E26" s="44"/>
      <c r="F26" s="44"/>
      <c r="G26" s="44"/>
      <c r="I26" s="45"/>
      <c r="J26" s="45"/>
      <c r="K26" s="45"/>
    </row>
    <row r="27" spans="2:11" ht="15.75" customHeight="1" thickBot="1" x14ac:dyDescent="0.3">
      <c r="C27" s="63">
        <f>SUM(C7:C26)</f>
        <v>2587</v>
      </c>
      <c r="E27" s="63">
        <f>SUM(E7:E26)</f>
        <v>502</v>
      </c>
      <c r="F27" s="63">
        <f>SUM(F7:F26)</f>
        <v>634</v>
      </c>
      <c r="G27" s="63">
        <f>SUM(G7:G26)</f>
        <v>947</v>
      </c>
      <c r="I27" s="64">
        <f t="shared" si="0"/>
        <v>0.19404715887127946</v>
      </c>
      <c r="J27" s="64">
        <f t="shared" si="1"/>
        <v>0.24507151140316968</v>
      </c>
      <c r="K27" s="64">
        <f t="shared" si="2"/>
        <v>0.36606107460378817</v>
      </c>
    </row>
    <row r="28" spans="2:11" x14ac:dyDescent="0.25">
      <c r="E28" s="108"/>
      <c r="F28" s="108"/>
      <c r="G28" s="108"/>
      <c r="I28" s="112"/>
      <c r="J28" s="112"/>
      <c r="K28" s="112"/>
    </row>
    <row r="29" spans="2:11" x14ac:dyDescent="0.25">
      <c r="E29" s="108"/>
      <c r="F29" s="108"/>
      <c r="G29" s="108"/>
      <c r="I29" s="112"/>
      <c r="J29" s="112"/>
      <c r="K29" s="112"/>
    </row>
    <row r="30" spans="2:11" x14ac:dyDescent="0.25">
      <c r="E30" s="108"/>
      <c r="F30" s="108"/>
      <c r="G30" s="108"/>
      <c r="I30" s="112"/>
      <c r="J30" s="112"/>
      <c r="K30" s="112"/>
    </row>
    <row r="31" spans="2:11" x14ac:dyDescent="0.25">
      <c r="E31" s="108"/>
      <c r="F31" s="108"/>
      <c r="G31" s="108"/>
      <c r="I31" s="112"/>
      <c r="J31" s="112"/>
      <c r="K31" s="112"/>
    </row>
    <row r="32" spans="2:11" x14ac:dyDescent="0.25">
      <c r="E32" s="108"/>
      <c r="F32" s="108"/>
      <c r="G32" s="108"/>
      <c r="I32" s="112"/>
      <c r="J32" s="112"/>
      <c r="K32" s="112"/>
    </row>
    <row r="33" spans="5:11" x14ac:dyDescent="0.25">
      <c r="E33" s="108"/>
      <c r="F33" s="108"/>
      <c r="G33" s="108"/>
      <c r="I33" s="112"/>
      <c r="J33" s="112"/>
      <c r="K33" s="112"/>
    </row>
    <row r="34" spans="5:11" x14ac:dyDescent="0.25">
      <c r="E34" s="108"/>
      <c r="F34" s="108"/>
      <c r="G34" s="108"/>
      <c r="I34" s="108"/>
      <c r="J34" s="108"/>
      <c r="K34" s="108"/>
    </row>
    <row r="35" spans="5:11" x14ac:dyDescent="0.25">
      <c r="E35" s="108"/>
      <c r="F35" s="108"/>
      <c r="G35" s="108"/>
      <c r="I35" s="108"/>
      <c r="J35" s="108"/>
      <c r="K35" s="108"/>
    </row>
    <row r="36" spans="5:11" x14ac:dyDescent="0.25">
      <c r="I36" s="108"/>
      <c r="J36" s="108"/>
      <c r="K36" s="108"/>
    </row>
    <row r="37" spans="5:11" x14ac:dyDescent="0.25">
      <c r="I37" s="108"/>
      <c r="J37" s="108"/>
      <c r="K37" s="108"/>
    </row>
    <row r="38" spans="5:11" x14ac:dyDescent="0.25">
      <c r="I38" s="108"/>
      <c r="J38" s="108"/>
      <c r="K38" s="108"/>
    </row>
    <row r="39" spans="5:11" x14ac:dyDescent="0.25">
      <c r="I39" s="108"/>
      <c r="J39" s="108"/>
      <c r="K39" s="108"/>
    </row>
    <row r="40" spans="5:11" x14ac:dyDescent="0.25">
      <c r="I40" s="108"/>
      <c r="J40" s="108"/>
      <c r="K40" s="108"/>
    </row>
  </sheetData>
  <mergeCells count="3">
    <mergeCell ref="C5:C6"/>
    <mergeCell ref="E5:G5"/>
    <mergeCell ref="I5:K5"/>
  </mergeCells>
  <pageMargins left="0.7" right="0.7" top="0.75" bottom="0.75" header="0.3" footer="0.3"/>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sheetPr>
  <dimension ref="B1:Z30"/>
  <sheetViews>
    <sheetView workbookViewId="0">
      <selection activeCell="R22" sqref="R22:T22"/>
    </sheetView>
  </sheetViews>
  <sheetFormatPr defaultRowHeight="15" x14ac:dyDescent="0.25"/>
  <cols>
    <col min="1" max="1" width="4.7109375" customWidth="1"/>
    <col min="2" max="2" width="11.140625" customWidth="1"/>
  </cols>
  <sheetData>
    <row r="1" spans="2:26" x14ac:dyDescent="0.25">
      <c r="B1" s="75" t="s">
        <v>2</v>
      </c>
    </row>
    <row r="2" spans="2:26" x14ac:dyDescent="0.25">
      <c r="B2" t="s">
        <v>3</v>
      </c>
      <c r="C2" t="s">
        <v>4</v>
      </c>
    </row>
    <row r="3" spans="2:26" ht="15.75" customHeight="1" thickBot="1" x14ac:dyDescent="0.3"/>
    <row r="4" spans="2:26" ht="22.5" customHeight="1" thickBot="1" x14ac:dyDescent="0.3">
      <c r="B4" s="28"/>
      <c r="C4" s="150" t="s">
        <v>5</v>
      </c>
      <c r="D4" s="143"/>
      <c r="E4" s="143"/>
      <c r="F4" s="29"/>
      <c r="G4" s="150" t="s">
        <v>6</v>
      </c>
      <c r="H4" s="143"/>
      <c r="I4" s="143"/>
      <c r="J4" s="30"/>
      <c r="K4" s="142" t="s">
        <v>7</v>
      </c>
      <c r="L4" s="143"/>
      <c r="M4" s="143"/>
      <c r="O4" s="142" t="s">
        <v>8</v>
      </c>
      <c r="P4" s="142"/>
      <c r="Q4" s="143"/>
      <c r="R4" s="142" t="s">
        <v>9</v>
      </c>
      <c r="S4" s="143"/>
      <c r="T4" s="143"/>
      <c r="U4" s="71"/>
      <c r="V4" s="72" t="s">
        <v>10</v>
      </c>
      <c r="W4" s="71"/>
      <c r="X4" s="71"/>
    </row>
    <row r="5" spans="2:26" ht="15.75" customHeight="1" thickBot="1" x14ac:dyDescent="0.3">
      <c r="C5" s="146" t="s">
        <v>11</v>
      </c>
      <c r="D5" s="147"/>
      <c r="E5" s="147"/>
      <c r="G5" s="146" t="s">
        <v>11</v>
      </c>
      <c r="H5" s="147"/>
      <c r="I5" s="147"/>
      <c r="J5" s="31"/>
      <c r="K5" s="151" t="s">
        <v>11</v>
      </c>
      <c r="L5" s="147"/>
      <c r="M5" s="147"/>
      <c r="O5" s="144" t="s">
        <v>12</v>
      </c>
      <c r="P5" s="148" t="s">
        <v>202</v>
      </c>
      <c r="Q5" s="144" t="s">
        <v>13</v>
      </c>
      <c r="R5" s="146" t="s">
        <v>11</v>
      </c>
      <c r="S5" s="147"/>
      <c r="T5" s="147"/>
      <c r="U5" s="29"/>
      <c r="V5" s="146" t="s">
        <v>11</v>
      </c>
      <c r="W5" s="147"/>
      <c r="X5" s="147"/>
    </row>
    <row r="6" spans="2:26" ht="21" customHeight="1" thickBot="1" x14ac:dyDescent="0.3">
      <c r="B6" s="32" t="s">
        <v>14</v>
      </c>
      <c r="C6" s="33" t="s">
        <v>15</v>
      </c>
      <c r="D6" s="33" t="s">
        <v>16</v>
      </c>
      <c r="E6" s="33" t="s">
        <v>17</v>
      </c>
      <c r="F6" s="34"/>
      <c r="G6" s="33" t="s">
        <v>15</v>
      </c>
      <c r="H6" s="33" t="s">
        <v>16</v>
      </c>
      <c r="I6" s="33" t="s">
        <v>17</v>
      </c>
      <c r="J6" s="35"/>
      <c r="K6" s="35" t="s">
        <v>15</v>
      </c>
      <c r="L6" s="35" t="s">
        <v>16</v>
      </c>
      <c r="M6" s="35" t="s">
        <v>17</v>
      </c>
      <c r="O6" s="145"/>
      <c r="P6" s="149"/>
      <c r="Q6" s="145"/>
      <c r="R6" s="33" t="s">
        <v>15</v>
      </c>
      <c r="S6" s="33" t="s">
        <v>16</v>
      </c>
      <c r="T6" s="33" t="s">
        <v>17</v>
      </c>
      <c r="U6" s="33"/>
      <c r="V6" s="33" t="s">
        <v>15</v>
      </c>
      <c r="W6" s="33" t="s">
        <v>16</v>
      </c>
      <c r="X6" s="33" t="s">
        <v>17</v>
      </c>
    </row>
    <row r="7" spans="2:26" x14ac:dyDescent="0.25">
      <c r="B7" s="11" t="s">
        <v>18</v>
      </c>
      <c r="C7" s="20">
        <v>837.08370780000007</v>
      </c>
      <c r="D7" s="20">
        <v>1298.2476371</v>
      </c>
      <c r="E7" s="20">
        <v>2618.5904516999999</v>
      </c>
      <c r="F7" s="20"/>
      <c r="G7" s="20">
        <v>3513.9571031999999</v>
      </c>
      <c r="H7" s="20">
        <v>5036.9826816000004</v>
      </c>
      <c r="I7" s="20">
        <v>7869.0387050999998</v>
      </c>
      <c r="J7" s="20"/>
      <c r="K7" s="20">
        <f t="shared" ref="K7:K22" si="0">IFERROR(((C7+G7)/C7)*100, "NaN")</f>
        <v>519.78562842123438</v>
      </c>
      <c r="L7" s="20">
        <f t="shared" ref="L7:L22" si="1">IFERROR(((D7+H7)/D7)*100, "NaN")</f>
        <v>487.98319655343363</v>
      </c>
      <c r="M7" s="20">
        <f t="shared" ref="M7:M22" si="2">IFERROR(((E7+I7)/E7)*100, "NaN")</f>
        <v>400.50665998538977</v>
      </c>
      <c r="N7" s="123"/>
      <c r="O7" s="20">
        <v>10178.7959747</v>
      </c>
      <c r="P7" s="20">
        <v>15389.577660000001</v>
      </c>
      <c r="Q7" s="20">
        <v>25568.373634700001</v>
      </c>
      <c r="R7" s="124">
        <f t="shared" ref="R7:R22" si="3">IFERROR(C7/$O7, "NaN")</f>
        <v>8.2237988646262403E-2</v>
      </c>
      <c r="S7" s="124">
        <f t="shared" ref="S7:S22" si="4">IFERROR(D7/$O7, "NaN")</f>
        <v>0.12754432256298989</v>
      </c>
      <c r="T7" s="124">
        <f t="shared" ref="T7:T22" si="5">IFERROR(E7/$O7, "NaN")</f>
        <v>0.25725935151943918</v>
      </c>
      <c r="U7" s="124"/>
      <c r="V7" s="124">
        <f t="shared" ref="V7:V22" si="6">IFERROR((C7+G7)/$Q7, "NaN")</f>
        <v>0.17017276394518127</v>
      </c>
      <c r="W7" s="124">
        <f t="shared" ref="W7:W22" si="7">IFERROR((D7+H7)/$Q7, "NaN")</f>
        <v>0.2477760380543787</v>
      </c>
      <c r="X7" s="124">
        <f t="shared" ref="X7:X22" si="8">IFERROR((E7+I7)/$Q7, "NaN")</f>
        <v>0.41017975201077167</v>
      </c>
      <c r="Z7" s="44"/>
    </row>
    <row r="8" spans="2:26" x14ac:dyDescent="0.25">
      <c r="B8" s="11" t="s">
        <v>19</v>
      </c>
      <c r="C8" s="20">
        <v>116.5940427</v>
      </c>
      <c r="D8" s="20">
        <v>275.98595340000003</v>
      </c>
      <c r="E8" s="20">
        <v>1162.6837237</v>
      </c>
      <c r="F8" s="20"/>
      <c r="G8" s="20">
        <v>595.84213019999993</v>
      </c>
      <c r="H8" s="20">
        <v>1199.8095911</v>
      </c>
      <c r="I8" s="20">
        <v>3061.597706</v>
      </c>
      <c r="J8" s="20"/>
      <c r="K8" s="20">
        <f t="shared" si="0"/>
        <v>611.03994372432885</v>
      </c>
      <c r="L8" s="20">
        <f t="shared" si="1"/>
        <v>534.73574517796453</v>
      </c>
      <c r="M8" s="20">
        <f t="shared" si="2"/>
        <v>363.32162767851435</v>
      </c>
      <c r="N8" s="123"/>
      <c r="O8" s="20">
        <v>1614.4701502</v>
      </c>
      <c r="P8" s="20">
        <v>3869.0199579000009</v>
      </c>
      <c r="Q8" s="20">
        <v>5483.4901081000007</v>
      </c>
      <c r="R8" s="124">
        <f t="shared" si="3"/>
        <v>7.2218147040721922E-2</v>
      </c>
      <c r="S8" s="124">
        <f t="shared" si="4"/>
        <v>0.17094521900315776</v>
      </c>
      <c r="T8" s="124">
        <f t="shared" si="5"/>
        <v>0.72016427405360639</v>
      </c>
      <c r="U8" s="124"/>
      <c r="V8" s="124">
        <f t="shared" si="6"/>
        <v>0.12992385485434116</v>
      </c>
      <c r="W8" s="124">
        <f t="shared" si="7"/>
        <v>0.26913434973102468</v>
      </c>
      <c r="X8" s="124">
        <f t="shared" si="8"/>
        <v>0.77036364549286851</v>
      </c>
      <c r="Z8" s="44"/>
    </row>
    <row r="9" spans="2:26" x14ac:dyDescent="0.25">
      <c r="B9" s="11" t="s">
        <v>20</v>
      </c>
      <c r="C9" s="20">
        <v>68.540173100000004</v>
      </c>
      <c r="D9" s="20">
        <v>115.8564581</v>
      </c>
      <c r="E9" s="20">
        <v>415.10923129999992</v>
      </c>
      <c r="F9" s="20"/>
      <c r="G9" s="20">
        <v>99.297915500000002</v>
      </c>
      <c r="H9" s="20">
        <v>197.32582439999999</v>
      </c>
      <c r="I9" s="20">
        <v>677.43831139999998</v>
      </c>
      <c r="J9" s="20"/>
      <c r="K9" s="20">
        <f t="shared" si="0"/>
        <v>244.87549565292821</v>
      </c>
      <c r="L9" s="20">
        <f t="shared" si="1"/>
        <v>270.31922746134768</v>
      </c>
      <c r="M9" s="20">
        <f t="shared" si="2"/>
        <v>263.195193052793</v>
      </c>
      <c r="N9" s="123"/>
      <c r="O9" s="20">
        <v>938.77355679999982</v>
      </c>
      <c r="P9" s="20">
        <v>1448.2522408</v>
      </c>
      <c r="Q9" s="20">
        <v>2387.0257975999998</v>
      </c>
      <c r="R9" s="124">
        <f t="shared" si="3"/>
        <v>7.3010336309038248E-2</v>
      </c>
      <c r="S9" s="124">
        <f t="shared" si="4"/>
        <v>0.12341257085992094</v>
      </c>
      <c r="T9" s="124">
        <f t="shared" si="5"/>
        <v>0.44218249256506964</v>
      </c>
      <c r="U9" s="124"/>
      <c r="V9" s="124">
        <f t="shared" si="6"/>
        <v>7.0312641266278036E-2</v>
      </c>
      <c r="W9" s="124">
        <f t="shared" si="7"/>
        <v>0.1312018842925303</v>
      </c>
      <c r="X9" s="124">
        <f t="shared" si="8"/>
        <v>0.45770244452258785</v>
      </c>
      <c r="Z9" s="44"/>
    </row>
    <row r="10" spans="2:26" x14ac:dyDescent="0.25">
      <c r="B10" s="11" t="s">
        <v>21</v>
      </c>
      <c r="C10" s="20">
        <v>15.2205134</v>
      </c>
      <c r="D10" s="20">
        <v>38.190591599999998</v>
      </c>
      <c r="E10" s="20">
        <v>535.18816939999999</v>
      </c>
      <c r="F10" s="20"/>
      <c r="G10" s="20">
        <v>4.3701590000000001</v>
      </c>
      <c r="H10" s="20">
        <v>57.989850099999991</v>
      </c>
      <c r="I10" s="20">
        <v>1048.6456940999999</v>
      </c>
      <c r="J10" s="20"/>
      <c r="K10" s="20">
        <f t="shared" si="0"/>
        <v>128.71229691897253</v>
      </c>
      <c r="L10" s="20">
        <f t="shared" si="1"/>
        <v>251.84328828255173</v>
      </c>
      <c r="M10" s="20">
        <f t="shared" si="2"/>
        <v>295.9396253612328</v>
      </c>
      <c r="N10" s="123"/>
      <c r="O10" s="20">
        <v>2166.085289000001</v>
      </c>
      <c r="P10" s="20">
        <v>2399.2418986999996</v>
      </c>
      <c r="Q10" s="20">
        <v>4565.3271877000006</v>
      </c>
      <c r="R10" s="124">
        <f t="shared" si="3"/>
        <v>7.0267378100456659E-3</v>
      </c>
      <c r="S10" s="124">
        <f t="shared" si="4"/>
        <v>1.7631157828337931E-2</v>
      </c>
      <c r="T10" s="124">
        <f t="shared" si="5"/>
        <v>0.24707622184492836</v>
      </c>
      <c r="U10" s="124"/>
      <c r="V10" s="124">
        <f t="shared" si="6"/>
        <v>4.2911869389737492E-3</v>
      </c>
      <c r="W10" s="124">
        <f t="shared" si="7"/>
        <v>2.1067590064329088E-2</v>
      </c>
      <c r="X10" s="124">
        <f t="shared" si="8"/>
        <v>0.34692669295799833</v>
      </c>
      <c r="Z10" s="44"/>
    </row>
    <row r="11" spans="2:26" x14ac:dyDescent="0.25">
      <c r="B11" s="11" t="s">
        <v>22</v>
      </c>
      <c r="C11" s="20">
        <v>0</v>
      </c>
      <c r="D11" s="20">
        <v>1.2173913000000001</v>
      </c>
      <c r="E11" s="20">
        <v>3.6521739000000002</v>
      </c>
      <c r="F11" s="20"/>
      <c r="G11" s="20">
        <v>0</v>
      </c>
      <c r="H11" s="20">
        <v>2.5694444000000001</v>
      </c>
      <c r="I11" s="20">
        <v>7.7083332000000002</v>
      </c>
      <c r="J11" s="20"/>
      <c r="K11" s="20" t="str">
        <f t="shared" si="0"/>
        <v>NaN</v>
      </c>
      <c r="L11" s="20">
        <f t="shared" si="1"/>
        <v>311.06150503950533</v>
      </c>
      <c r="M11" s="20">
        <f t="shared" si="2"/>
        <v>311.06150503950533</v>
      </c>
      <c r="N11" s="123"/>
      <c r="O11" s="20">
        <v>234.9565207</v>
      </c>
      <c r="P11" s="20">
        <v>1040.2404793999999</v>
      </c>
      <c r="Q11" s="20">
        <v>1275.1970001</v>
      </c>
      <c r="R11" s="124">
        <f t="shared" si="3"/>
        <v>0</v>
      </c>
      <c r="S11" s="124">
        <f t="shared" si="4"/>
        <v>5.1813471546695404E-3</v>
      </c>
      <c r="T11" s="124">
        <f t="shared" si="5"/>
        <v>1.5544041464008623E-2</v>
      </c>
      <c r="U11" s="124"/>
      <c r="V11" s="124">
        <f t="shared" si="6"/>
        <v>0</v>
      </c>
      <c r="W11" s="124">
        <f t="shared" si="7"/>
        <v>2.9696083818445615E-3</v>
      </c>
      <c r="X11" s="124">
        <f t="shared" si="8"/>
        <v>8.9088251455336845E-3</v>
      </c>
      <c r="Z11" s="44"/>
    </row>
    <row r="12" spans="2:26" x14ac:dyDescent="0.25">
      <c r="B12" s="11" t="s">
        <v>23</v>
      </c>
      <c r="C12" s="20">
        <v>0</v>
      </c>
      <c r="D12" s="20">
        <v>0</v>
      </c>
      <c r="E12" s="20">
        <v>0</v>
      </c>
      <c r="F12" s="20"/>
      <c r="G12" s="20">
        <v>766.3599999999999</v>
      </c>
      <c r="H12" s="20">
        <v>872.61999999999989</v>
      </c>
      <c r="I12" s="20">
        <v>872.61999999999989</v>
      </c>
      <c r="J12" s="20"/>
      <c r="K12" s="20" t="str">
        <f t="shared" si="0"/>
        <v>NaN</v>
      </c>
      <c r="L12" s="20" t="str">
        <f t="shared" si="1"/>
        <v>NaN</v>
      </c>
      <c r="M12" s="20" t="str">
        <f t="shared" si="2"/>
        <v>NaN</v>
      </c>
      <c r="N12" s="123"/>
      <c r="O12" s="20">
        <v>0</v>
      </c>
      <c r="P12" s="20">
        <v>872.61999999999989</v>
      </c>
      <c r="Q12" s="20">
        <v>872.61999999999989</v>
      </c>
      <c r="R12" s="124" t="str">
        <f t="shared" si="3"/>
        <v>NaN</v>
      </c>
      <c r="S12" s="124" t="str">
        <f t="shared" si="4"/>
        <v>NaN</v>
      </c>
      <c r="T12" s="124" t="str">
        <f t="shared" si="5"/>
        <v>NaN</v>
      </c>
      <c r="U12" s="124"/>
      <c r="V12" s="124">
        <f t="shared" si="6"/>
        <v>0.87822878228782286</v>
      </c>
      <c r="W12" s="124">
        <f t="shared" si="7"/>
        <v>1</v>
      </c>
      <c r="X12" s="124">
        <f t="shared" si="8"/>
        <v>1</v>
      </c>
      <c r="Z12" s="44"/>
    </row>
    <row r="13" spans="2:26" x14ac:dyDescent="0.25">
      <c r="B13" s="11" t="s">
        <v>24</v>
      </c>
      <c r="C13" s="20">
        <v>885.23186080000005</v>
      </c>
      <c r="D13" s="20">
        <v>1091.5872044</v>
      </c>
      <c r="E13" s="20">
        <v>2043.6320315999999</v>
      </c>
      <c r="F13" s="20"/>
      <c r="G13" s="20">
        <v>1777.3842811</v>
      </c>
      <c r="H13" s="20">
        <v>2289.1427417</v>
      </c>
      <c r="I13" s="20">
        <v>4180.8016186000004</v>
      </c>
      <c r="J13" s="20"/>
      <c r="K13" s="20">
        <f t="shared" si="0"/>
        <v>300.78177930624253</v>
      </c>
      <c r="L13" s="20">
        <f t="shared" si="1"/>
        <v>309.7077294853641</v>
      </c>
      <c r="M13" s="20">
        <f t="shared" si="2"/>
        <v>304.57702531344495</v>
      </c>
      <c r="N13" s="123"/>
      <c r="O13" s="20">
        <v>10958.1007656</v>
      </c>
      <c r="P13" s="20">
        <v>10370.245767699998</v>
      </c>
      <c r="Q13" s="20">
        <v>21328.346533299999</v>
      </c>
      <c r="R13" s="124">
        <f t="shared" si="3"/>
        <v>8.0783329131170853E-2</v>
      </c>
      <c r="S13" s="124">
        <f t="shared" si="4"/>
        <v>9.9614634666140636E-2</v>
      </c>
      <c r="T13" s="124">
        <f t="shared" si="5"/>
        <v>0.1864950939322835</v>
      </c>
      <c r="U13" s="124"/>
      <c r="V13" s="124">
        <f t="shared" si="6"/>
        <v>0.12483931362156232</v>
      </c>
      <c r="W13" s="124">
        <f t="shared" si="7"/>
        <v>0.15850876863903438</v>
      </c>
      <c r="X13" s="124">
        <f t="shared" si="8"/>
        <v>0.29183854643780177</v>
      </c>
      <c r="Z13" s="44"/>
    </row>
    <row r="14" spans="2:26" x14ac:dyDescent="0.25">
      <c r="B14" s="11" t="s">
        <v>25</v>
      </c>
      <c r="C14" s="20">
        <v>0</v>
      </c>
      <c r="D14" s="20">
        <v>0</v>
      </c>
      <c r="E14" s="20">
        <v>0</v>
      </c>
      <c r="F14" s="20"/>
      <c r="G14" s="20">
        <v>241.5</v>
      </c>
      <c r="H14" s="20">
        <v>1040.06</v>
      </c>
      <c r="I14" s="20">
        <v>1040.06</v>
      </c>
      <c r="J14" s="20"/>
      <c r="K14" s="20" t="str">
        <f t="shared" si="0"/>
        <v>NaN</v>
      </c>
      <c r="L14" s="20" t="str">
        <f t="shared" si="1"/>
        <v>NaN</v>
      </c>
      <c r="M14" s="20" t="str">
        <f t="shared" si="2"/>
        <v>NaN</v>
      </c>
      <c r="N14" s="123"/>
      <c r="O14" s="20">
        <v>0</v>
      </c>
      <c r="P14" s="20">
        <v>1040.06</v>
      </c>
      <c r="Q14" s="20">
        <v>1040.06</v>
      </c>
      <c r="R14" s="124" t="str">
        <f t="shared" si="3"/>
        <v>NaN</v>
      </c>
      <c r="S14" s="124" t="str">
        <f t="shared" si="4"/>
        <v>NaN</v>
      </c>
      <c r="T14" s="124" t="str">
        <f t="shared" si="5"/>
        <v>NaN</v>
      </c>
      <c r="U14" s="124"/>
      <c r="V14" s="124">
        <f t="shared" si="6"/>
        <v>0.2321981424148607</v>
      </c>
      <c r="W14" s="124">
        <f t="shared" si="7"/>
        <v>1</v>
      </c>
      <c r="X14" s="124">
        <f t="shared" si="8"/>
        <v>1</v>
      </c>
      <c r="Z14" s="44"/>
    </row>
    <row r="15" spans="2:26" x14ac:dyDescent="0.25">
      <c r="B15" s="11" t="s">
        <v>26</v>
      </c>
      <c r="C15" s="20">
        <v>20.7449175</v>
      </c>
      <c r="D15" s="20">
        <v>76.781928899999983</v>
      </c>
      <c r="E15" s="20">
        <v>179.45979080000001</v>
      </c>
      <c r="F15" s="20"/>
      <c r="G15" s="20">
        <v>10.526087</v>
      </c>
      <c r="H15" s="20">
        <v>11.7478262</v>
      </c>
      <c r="I15" s="20">
        <v>32.884299900000002</v>
      </c>
      <c r="J15" s="20"/>
      <c r="K15" s="20">
        <f t="shared" si="0"/>
        <v>150.74055850065443</v>
      </c>
      <c r="L15" s="20">
        <f t="shared" si="1"/>
        <v>115.30024885842639</v>
      </c>
      <c r="M15" s="20">
        <f t="shared" si="2"/>
        <v>118.32404894344724</v>
      </c>
      <c r="N15" s="123"/>
      <c r="O15" s="20">
        <v>3694.0395398000001</v>
      </c>
      <c r="P15" s="20">
        <v>942.95092569999997</v>
      </c>
      <c r="Q15" s="20">
        <v>4636.9904655</v>
      </c>
      <c r="R15" s="124">
        <f t="shared" si="3"/>
        <v>5.615781118878645E-3</v>
      </c>
      <c r="S15" s="124">
        <f t="shared" si="4"/>
        <v>2.0785356537942487E-2</v>
      </c>
      <c r="T15" s="124">
        <f t="shared" si="5"/>
        <v>4.8580906854536858E-2</v>
      </c>
      <c r="U15" s="124"/>
      <c r="V15" s="124">
        <f t="shared" si="6"/>
        <v>6.7438147075482699E-3</v>
      </c>
      <c r="W15" s="124">
        <f t="shared" si="7"/>
        <v>1.9092071842432386E-2</v>
      </c>
      <c r="X15" s="124">
        <f t="shared" si="8"/>
        <v>4.5793514625461551E-2</v>
      </c>
      <c r="Z15" s="44"/>
    </row>
    <row r="16" spans="2:26" x14ac:dyDescent="0.25">
      <c r="B16" s="11" t="s">
        <v>27</v>
      </c>
      <c r="C16" s="20">
        <v>0</v>
      </c>
      <c r="D16" s="20">
        <v>17.453595</v>
      </c>
      <c r="E16" s="20">
        <v>96.576558999999989</v>
      </c>
      <c r="F16" s="20"/>
      <c r="G16" s="20">
        <v>0</v>
      </c>
      <c r="H16" s="20">
        <v>71.22</v>
      </c>
      <c r="I16" s="20">
        <v>360.3095065</v>
      </c>
      <c r="J16" s="20"/>
      <c r="K16" s="20" t="str">
        <f t="shared" si="0"/>
        <v>NaN</v>
      </c>
      <c r="L16" s="20">
        <f t="shared" si="1"/>
        <v>508.05346978659702</v>
      </c>
      <c r="M16" s="20">
        <f t="shared" si="2"/>
        <v>473.08173974183535</v>
      </c>
      <c r="N16" s="123"/>
      <c r="O16" s="20">
        <v>445.64845939999998</v>
      </c>
      <c r="P16" s="20">
        <v>577.58560569999997</v>
      </c>
      <c r="Q16" s="20">
        <v>1023.2340651</v>
      </c>
      <c r="R16" s="124">
        <f t="shared" si="3"/>
        <v>0</v>
      </c>
      <c r="S16" s="124">
        <f t="shared" si="4"/>
        <v>3.9164490826465989E-2</v>
      </c>
      <c r="T16" s="124">
        <f t="shared" si="5"/>
        <v>0.21671018257311178</v>
      </c>
      <c r="U16" s="124"/>
      <c r="V16" s="124">
        <f t="shared" si="6"/>
        <v>0</v>
      </c>
      <c r="W16" s="124">
        <f t="shared" si="7"/>
        <v>8.666012794573448E-2</v>
      </c>
      <c r="X16" s="124">
        <f t="shared" si="8"/>
        <v>0.44651178169615457</v>
      </c>
      <c r="Z16" s="44"/>
    </row>
    <row r="17" spans="2:26" x14ac:dyDescent="0.25">
      <c r="B17" s="11" t="s">
        <v>28</v>
      </c>
      <c r="C17" s="20">
        <v>454.40241400000008</v>
      </c>
      <c r="D17" s="20">
        <v>589.66638840000019</v>
      </c>
      <c r="E17" s="20">
        <v>741.8383596000001</v>
      </c>
      <c r="F17" s="20"/>
      <c r="G17" s="20">
        <v>1058.7353611000001</v>
      </c>
      <c r="H17" s="20">
        <v>1364.7054436000001</v>
      </c>
      <c r="I17" s="20">
        <v>1697.3969645</v>
      </c>
      <c r="J17" s="20"/>
      <c r="K17" s="20">
        <f t="shared" si="0"/>
        <v>332.99510048377516</v>
      </c>
      <c r="L17" s="20">
        <f t="shared" si="1"/>
        <v>331.43687183917496</v>
      </c>
      <c r="M17" s="20">
        <f t="shared" si="2"/>
        <v>328.80954355275429</v>
      </c>
      <c r="N17" s="123"/>
      <c r="O17" s="20">
        <v>1050.8808878</v>
      </c>
      <c r="P17" s="20">
        <v>2206.7249843999998</v>
      </c>
      <c r="Q17" s="20">
        <v>3257.6058721999998</v>
      </c>
      <c r="R17" s="124">
        <f t="shared" si="3"/>
        <v>0.43240144461213226</v>
      </c>
      <c r="S17" s="124">
        <f t="shared" si="4"/>
        <v>0.5611162932408601</v>
      </c>
      <c r="T17" s="124">
        <f t="shared" si="5"/>
        <v>0.70592049794817868</v>
      </c>
      <c r="U17" s="124"/>
      <c r="V17" s="124">
        <f t="shared" si="6"/>
        <v>0.46449381369702464</v>
      </c>
      <c r="W17" s="124">
        <f t="shared" si="7"/>
        <v>0.59994115576668272</v>
      </c>
      <c r="X17" s="124">
        <f t="shared" si="8"/>
        <v>0.74878159599236005</v>
      </c>
      <c r="Z17" s="44"/>
    </row>
    <row r="18" spans="2:26" x14ac:dyDescent="0.25">
      <c r="B18" s="11" t="s">
        <v>29</v>
      </c>
      <c r="C18" s="20">
        <v>531.3950443</v>
      </c>
      <c r="D18" s="20">
        <v>654.0471518999999</v>
      </c>
      <c r="E18" s="20">
        <v>880.57563060000007</v>
      </c>
      <c r="F18" s="20"/>
      <c r="G18" s="20">
        <v>631.58162749999997</v>
      </c>
      <c r="H18" s="20">
        <v>768.62383290000002</v>
      </c>
      <c r="I18" s="20">
        <v>963.74790080000002</v>
      </c>
      <c r="J18" s="20"/>
      <c r="K18" s="20">
        <f t="shared" si="0"/>
        <v>218.85350348571174</v>
      </c>
      <c r="L18" s="20">
        <f t="shared" si="1"/>
        <v>217.51810716813858</v>
      </c>
      <c r="M18" s="20">
        <f t="shared" si="2"/>
        <v>209.44521598256455</v>
      </c>
      <c r="N18" s="123"/>
      <c r="O18" s="20">
        <v>2042.8254417000001</v>
      </c>
      <c r="P18" s="20">
        <v>1355.1096362999999</v>
      </c>
      <c r="Q18" s="20">
        <v>3397.935078</v>
      </c>
      <c r="R18" s="124">
        <f t="shared" si="3"/>
        <v>0.26012748492978588</v>
      </c>
      <c r="S18" s="124">
        <f t="shared" si="4"/>
        <v>0.32016790987080834</v>
      </c>
      <c r="T18" s="124">
        <f t="shared" si="5"/>
        <v>0.43105769716045927</v>
      </c>
      <c r="U18" s="124"/>
      <c r="V18" s="124">
        <f t="shared" si="6"/>
        <v>0.34225982695482216</v>
      </c>
      <c r="W18" s="124">
        <f t="shared" si="7"/>
        <v>0.41868692371761673</v>
      </c>
      <c r="X18" s="124">
        <f t="shared" si="8"/>
        <v>0.54277774267704837</v>
      </c>
      <c r="Z18" s="44"/>
    </row>
    <row r="19" spans="2:26" x14ac:dyDescent="0.25">
      <c r="B19" s="11" t="s">
        <v>30</v>
      </c>
      <c r="C19" s="20">
        <v>0</v>
      </c>
      <c r="D19" s="20">
        <v>0</v>
      </c>
      <c r="E19" s="20">
        <v>0</v>
      </c>
      <c r="F19" s="20"/>
      <c r="G19" s="20">
        <v>238.28</v>
      </c>
      <c r="H19" s="20">
        <v>238.28</v>
      </c>
      <c r="I19" s="20">
        <v>238.28</v>
      </c>
      <c r="J19" s="20"/>
      <c r="K19" s="20" t="str">
        <f t="shared" si="0"/>
        <v>NaN</v>
      </c>
      <c r="L19" s="20" t="str">
        <f t="shared" si="1"/>
        <v>NaN</v>
      </c>
      <c r="M19" s="20" t="str">
        <f t="shared" si="2"/>
        <v>NaN</v>
      </c>
      <c r="N19" s="123"/>
      <c r="O19" s="20">
        <v>0</v>
      </c>
      <c r="P19" s="20">
        <v>238.28</v>
      </c>
      <c r="Q19" s="20">
        <v>238.28</v>
      </c>
      <c r="R19" s="124" t="str">
        <f t="shared" si="3"/>
        <v>NaN</v>
      </c>
      <c r="S19" s="124" t="str">
        <f t="shared" si="4"/>
        <v>NaN</v>
      </c>
      <c r="T19" s="124" t="str">
        <f t="shared" si="5"/>
        <v>NaN</v>
      </c>
      <c r="U19" s="124"/>
      <c r="V19" s="124">
        <f t="shared" si="6"/>
        <v>1</v>
      </c>
      <c r="W19" s="124">
        <f t="shared" si="7"/>
        <v>1</v>
      </c>
      <c r="X19" s="124">
        <f t="shared" si="8"/>
        <v>1</v>
      </c>
      <c r="Z19" s="44"/>
    </row>
    <row r="20" spans="2:26" x14ac:dyDescent="0.25">
      <c r="B20" s="11" t="s">
        <v>31</v>
      </c>
      <c r="C20" s="20">
        <v>0</v>
      </c>
      <c r="D20" s="20">
        <v>0</v>
      </c>
      <c r="E20" s="20">
        <v>0</v>
      </c>
      <c r="F20" s="20"/>
      <c r="G20" s="20">
        <v>90.16</v>
      </c>
      <c r="H20" s="20">
        <v>196.42</v>
      </c>
      <c r="I20" s="20">
        <v>196.42</v>
      </c>
      <c r="J20" s="20"/>
      <c r="K20" s="20" t="str">
        <f t="shared" si="0"/>
        <v>NaN</v>
      </c>
      <c r="L20" s="20" t="str">
        <f t="shared" si="1"/>
        <v>NaN</v>
      </c>
      <c r="M20" s="20" t="str">
        <f t="shared" si="2"/>
        <v>NaN</v>
      </c>
      <c r="N20" s="123"/>
      <c r="O20" s="20">
        <v>0</v>
      </c>
      <c r="P20" s="20">
        <v>196.42</v>
      </c>
      <c r="Q20" s="20">
        <v>196.42</v>
      </c>
      <c r="R20" s="124" t="str">
        <f t="shared" si="3"/>
        <v>NaN</v>
      </c>
      <c r="S20" s="124" t="str">
        <f t="shared" si="4"/>
        <v>NaN</v>
      </c>
      <c r="T20" s="124" t="str">
        <f t="shared" si="5"/>
        <v>NaN</v>
      </c>
      <c r="U20" s="124"/>
      <c r="V20" s="124">
        <f t="shared" si="6"/>
        <v>0.45901639344262296</v>
      </c>
      <c r="W20" s="124">
        <f t="shared" si="7"/>
        <v>1</v>
      </c>
      <c r="X20" s="124">
        <f t="shared" si="8"/>
        <v>1</v>
      </c>
      <c r="Z20" s="44"/>
    </row>
    <row r="21" spans="2:26" x14ac:dyDescent="0.25">
      <c r="B21" s="11" t="s">
        <v>32</v>
      </c>
      <c r="C21" s="20">
        <v>117.5445294</v>
      </c>
      <c r="D21" s="20">
        <v>356.40701419999999</v>
      </c>
      <c r="E21" s="20">
        <v>573.70453279999992</v>
      </c>
      <c r="F21" s="20"/>
      <c r="G21" s="20">
        <v>612.30877850000002</v>
      </c>
      <c r="H21" s="20">
        <v>1422.222086</v>
      </c>
      <c r="I21" s="20">
        <v>1776.4232277999999</v>
      </c>
      <c r="J21" s="20"/>
      <c r="K21" s="20">
        <f t="shared" si="0"/>
        <v>620.91644045494809</v>
      </c>
      <c r="L21" s="20">
        <f t="shared" si="1"/>
        <v>499.04435921171614</v>
      </c>
      <c r="M21" s="20">
        <f t="shared" si="2"/>
        <v>409.64078654391278</v>
      </c>
      <c r="N21" s="123"/>
      <c r="O21" s="20">
        <v>819.04123479999998</v>
      </c>
      <c r="P21" s="20">
        <v>2142.7990872</v>
      </c>
      <c r="Q21" s="20">
        <v>2961.840322</v>
      </c>
      <c r="R21" s="124">
        <f t="shared" si="3"/>
        <v>0.14351478827400302</v>
      </c>
      <c r="S21" s="124">
        <f t="shared" si="4"/>
        <v>0.43515149061698988</v>
      </c>
      <c r="T21" s="124">
        <f t="shared" si="5"/>
        <v>0.70045866853100702</v>
      </c>
      <c r="U21" s="124"/>
      <c r="V21" s="124">
        <f t="shared" si="6"/>
        <v>0.24641885738362906</v>
      </c>
      <c r="W21" s="124">
        <f t="shared" si="7"/>
        <v>0.60051485118514769</v>
      </c>
      <c r="X21" s="124">
        <f t="shared" si="8"/>
        <v>0.79346875763142499</v>
      </c>
      <c r="Z21" s="44"/>
    </row>
    <row r="22" spans="2:26" x14ac:dyDescent="0.25">
      <c r="B22" s="11" t="s">
        <v>33</v>
      </c>
      <c r="C22" s="20">
        <v>827.46713109999996</v>
      </c>
      <c r="D22" s="20">
        <v>1491.3154514</v>
      </c>
      <c r="E22" s="20">
        <v>2807.8721933000002</v>
      </c>
      <c r="F22" s="20"/>
      <c r="G22" s="20">
        <v>2247.1805801999999</v>
      </c>
      <c r="H22" s="20">
        <v>3407.5363287</v>
      </c>
      <c r="I22" s="20">
        <v>5118.7523344000001</v>
      </c>
      <c r="J22" s="20"/>
      <c r="K22" s="20">
        <f t="shared" si="0"/>
        <v>371.57339497131358</v>
      </c>
      <c r="L22" s="20">
        <f t="shared" si="1"/>
        <v>328.49198843216652</v>
      </c>
      <c r="M22" s="20">
        <f t="shared" si="2"/>
        <v>282.30004722487377</v>
      </c>
      <c r="N22" s="123"/>
      <c r="O22" s="20">
        <v>14734.968591700001</v>
      </c>
      <c r="P22" s="20">
        <v>11197.072469500001</v>
      </c>
      <c r="Q22" s="20">
        <v>25932.041061200001</v>
      </c>
      <c r="R22" s="124">
        <f t="shared" si="3"/>
        <v>5.6156694596967142E-2</v>
      </c>
      <c r="S22" s="124">
        <f t="shared" si="4"/>
        <v>0.1012092724948214</v>
      </c>
      <c r="T22" s="124">
        <f t="shared" si="5"/>
        <v>0.19055841047951977</v>
      </c>
      <c r="U22" s="124"/>
      <c r="V22" s="124">
        <f t="shared" si="6"/>
        <v>0.11856558857221404</v>
      </c>
      <c r="W22" s="124">
        <f t="shared" si="7"/>
        <v>0.18891115313826001</v>
      </c>
      <c r="X22" s="124">
        <f t="shared" si="8"/>
        <v>0.30566913375592181</v>
      </c>
      <c r="Z22" s="44"/>
    </row>
    <row r="23" spans="2:26" x14ac:dyDescent="0.25">
      <c r="B23" s="11"/>
      <c r="C23" s="20"/>
      <c r="D23" s="20"/>
      <c r="E23" s="20"/>
      <c r="F23" s="20"/>
      <c r="G23" s="20"/>
      <c r="H23" s="20"/>
      <c r="I23" s="20"/>
      <c r="J23" s="20"/>
      <c r="K23" s="20"/>
      <c r="L23" s="20"/>
      <c r="M23" s="20"/>
      <c r="N23" s="123"/>
      <c r="O23" s="20"/>
      <c r="P23" s="20"/>
      <c r="Q23" s="20"/>
      <c r="R23" s="124"/>
      <c r="S23" s="124"/>
      <c r="T23" s="124"/>
      <c r="U23" s="124"/>
      <c r="V23" s="124"/>
      <c r="W23" s="124"/>
      <c r="X23" s="124"/>
    </row>
    <row r="24" spans="2:26" x14ac:dyDescent="0.25">
      <c r="B24" s="11"/>
      <c r="C24" s="17"/>
      <c r="D24" s="17"/>
      <c r="E24" s="17"/>
      <c r="F24" s="17"/>
      <c r="G24" s="17"/>
      <c r="H24" s="17"/>
      <c r="I24" s="17"/>
      <c r="J24" s="17"/>
      <c r="K24" s="17"/>
      <c r="L24" s="17"/>
      <c r="M24" s="17"/>
      <c r="O24" s="17"/>
      <c r="P24" s="17"/>
      <c r="Q24" s="17"/>
      <c r="R24" s="116"/>
      <c r="S24" s="116"/>
      <c r="T24" s="116"/>
      <c r="U24" s="116"/>
      <c r="V24" s="116"/>
      <c r="W24" s="116"/>
      <c r="X24" s="116"/>
    </row>
    <row r="25" spans="2:26" x14ac:dyDescent="0.25">
      <c r="B25" s="11"/>
      <c r="C25" s="17"/>
      <c r="D25" s="17"/>
      <c r="E25" s="17"/>
      <c r="F25" s="17"/>
      <c r="G25" s="17"/>
      <c r="H25" s="17"/>
      <c r="I25" s="17"/>
      <c r="J25" s="17"/>
      <c r="K25" s="17"/>
      <c r="L25" s="17"/>
      <c r="M25" s="17"/>
      <c r="O25" s="17"/>
      <c r="P25" s="17"/>
      <c r="Q25" s="17"/>
      <c r="R25" s="116"/>
      <c r="S25" s="116"/>
      <c r="T25" s="116"/>
      <c r="U25" s="116"/>
      <c r="V25" s="116"/>
      <c r="W25" s="116"/>
      <c r="X25" s="116"/>
    </row>
    <row r="26" spans="2:26" ht="15.75" customHeight="1" thickBot="1" x14ac:dyDescent="0.3">
      <c r="B26" s="12"/>
      <c r="C26" s="18"/>
      <c r="D26" s="18"/>
      <c r="E26" s="18"/>
      <c r="F26" s="17"/>
      <c r="G26" s="18"/>
      <c r="H26" s="18"/>
      <c r="I26" s="18"/>
      <c r="J26" s="17"/>
      <c r="K26" s="17"/>
      <c r="L26" s="17"/>
      <c r="M26" s="17"/>
      <c r="N26" s="17"/>
      <c r="O26" s="18"/>
      <c r="P26" s="18"/>
      <c r="Q26" s="18"/>
      <c r="R26" s="116"/>
      <c r="S26" s="116"/>
      <c r="T26" s="116"/>
      <c r="U26" s="17"/>
      <c r="V26" s="116"/>
      <c r="W26" s="116"/>
      <c r="X26" s="116"/>
    </row>
    <row r="27" spans="2:26" ht="15.75" customHeight="1" thickBot="1" x14ac:dyDescent="0.3">
      <c r="B27" s="71" t="s">
        <v>34</v>
      </c>
      <c r="C27" s="63">
        <f>SUM(C7:C26)</f>
        <v>3874.2243341000003</v>
      </c>
      <c r="D27" s="63">
        <f>SUM(D7:D26)</f>
        <v>6006.7567657</v>
      </c>
      <c r="E27" s="63">
        <f>SUM(E7:E26)</f>
        <v>12058.882847700001</v>
      </c>
      <c r="F27" s="17"/>
      <c r="G27" s="63">
        <f>SUM(G7:G26)</f>
        <v>11887.484023300001</v>
      </c>
      <c r="H27" s="63">
        <f>SUM(H7:H26)</f>
        <v>18177.255650700001</v>
      </c>
      <c r="I27" s="63">
        <f>SUM(I7:I26)</f>
        <v>29142.124602300006</v>
      </c>
      <c r="J27" s="17"/>
      <c r="K27" s="63">
        <f>AVERAGE(K7:K26)</f>
        <v>350.02741419201095</v>
      </c>
      <c r="L27" s="63">
        <f>AVERAGE(L7:L26)</f>
        <v>347.12464477469894</v>
      </c>
      <c r="M27" s="63">
        <f>AVERAGE(M7:M26)</f>
        <v>313.35025153502238</v>
      </c>
      <c r="N27" s="17"/>
      <c r="O27" s="63">
        <f>SUM(O7:O26)</f>
        <v>48878.586412200006</v>
      </c>
      <c r="P27" s="63">
        <f>SUM(P7:P26)</f>
        <v>55286.200713299993</v>
      </c>
      <c r="Q27" s="63">
        <f>SUM(Q7:Q26)</f>
        <v>104164.78712549999</v>
      </c>
      <c r="R27" s="64">
        <f>C27/$O27</f>
        <v>7.9262200862932508E-2</v>
      </c>
      <c r="S27" s="64">
        <f>D27/$O27</f>
        <v>0.1228913765026708</v>
      </c>
      <c r="T27" s="64">
        <f>E27/$O27</f>
        <v>0.24671095735064313</v>
      </c>
      <c r="U27" s="17"/>
      <c r="V27" s="64">
        <f>(C27+G27)/$Q27</f>
        <v>0.15131513050000242</v>
      </c>
      <c r="W27" s="64">
        <f>(D27+H27)/$Q27</f>
        <v>0.23217070839171955</v>
      </c>
      <c r="X27" s="64">
        <f>(E27+I27)/$Q27</f>
        <v>0.39553680842605804</v>
      </c>
    </row>
    <row r="29" spans="2:26" x14ac:dyDescent="0.25">
      <c r="B29" t="s">
        <v>203</v>
      </c>
      <c r="G29" s="135">
        <f>G27/C27</f>
        <v>3.0683520101479917</v>
      </c>
      <c r="H29" s="135">
        <f>H27/D27</f>
        <v>3.0261347944861732</v>
      </c>
      <c r="I29" s="135">
        <f>I27/E27</f>
        <v>2.4166521037111082</v>
      </c>
    </row>
    <row r="30" spans="2:26" x14ac:dyDescent="0.25">
      <c r="Q30" s="44"/>
    </row>
  </sheetData>
  <mergeCells count="13">
    <mergeCell ref="C4:E4"/>
    <mergeCell ref="G4:I4"/>
    <mergeCell ref="K4:M4"/>
    <mergeCell ref="C5:E5"/>
    <mergeCell ref="G5:I5"/>
    <mergeCell ref="K5:M5"/>
    <mergeCell ref="R4:T4"/>
    <mergeCell ref="Q5:Q6"/>
    <mergeCell ref="R5:T5"/>
    <mergeCell ref="V5:X5"/>
    <mergeCell ref="O4:Q4"/>
    <mergeCell ref="O5:O6"/>
    <mergeCell ref="P5:P6"/>
  </mergeCells>
  <pageMargins left="0.7" right="0.7" top="0.75" bottom="0.75" header="0.3" footer="0.3"/>
  <pageSetup orientation="portrai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5"/>
  </sheetPr>
  <dimension ref="B1:AB43"/>
  <sheetViews>
    <sheetView workbookViewId="0"/>
  </sheetViews>
  <sheetFormatPr defaultRowHeight="15" x14ac:dyDescent="0.25"/>
  <cols>
    <col min="1" max="1" width="4.28515625" customWidth="1"/>
    <col min="7" max="7" width="3" customWidth="1"/>
    <col min="11" max="11" width="2.7109375" customWidth="1"/>
    <col min="15" max="15" width="2.85546875" customWidth="1"/>
    <col min="19" max="19" width="2.7109375" customWidth="1"/>
    <col min="23" max="23" width="2.7109375" customWidth="1"/>
  </cols>
  <sheetData>
    <row r="1" spans="2:28" ht="15" customHeight="1" x14ac:dyDescent="0.25">
      <c r="H1" s="195" t="s">
        <v>188</v>
      </c>
      <c r="I1" s="157"/>
      <c r="J1" s="157"/>
      <c r="L1" s="195" t="s">
        <v>189</v>
      </c>
      <c r="M1" s="157"/>
      <c r="N1" s="157"/>
      <c r="P1" s="195" t="s">
        <v>190</v>
      </c>
      <c r="Q1" s="157"/>
      <c r="R1" s="157"/>
      <c r="T1" s="195" t="s">
        <v>191</v>
      </c>
      <c r="U1" s="157"/>
      <c r="V1" s="157"/>
      <c r="X1" s="194" t="s">
        <v>192</v>
      </c>
      <c r="Y1" s="157"/>
      <c r="Z1" s="157"/>
      <c r="AA1" s="157"/>
      <c r="AB1" s="157"/>
    </row>
    <row r="2" spans="2:28" x14ac:dyDescent="0.25">
      <c r="H2" s="157"/>
      <c r="I2" s="157"/>
      <c r="J2" s="157"/>
      <c r="L2" s="157"/>
      <c r="M2" s="157"/>
      <c r="N2" s="157"/>
      <c r="P2" s="157"/>
      <c r="Q2" s="157"/>
      <c r="R2" s="157"/>
      <c r="T2" s="157"/>
      <c r="U2" s="157"/>
      <c r="V2" s="157"/>
      <c r="X2" s="157"/>
      <c r="Y2" s="157"/>
      <c r="Z2" s="157"/>
      <c r="AA2" s="157"/>
      <c r="AB2" s="157"/>
    </row>
    <row r="3" spans="2:28" x14ac:dyDescent="0.25">
      <c r="H3" s="157"/>
      <c r="I3" s="157"/>
      <c r="J3" s="157"/>
      <c r="L3" s="157"/>
      <c r="M3" s="157"/>
      <c r="N3" s="157"/>
      <c r="P3" s="157"/>
      <c r="Q3" s="157"/>
      <c r="R3" s="157"/>
      <c r="T3" s="157"/>
      <c r="U3" s="157"/>
      <c r="V3" s="157"/>
      <c r="X3" s="157"/>
      <c r="Y3" s="157"/>
      <c r="Z3" s="157"/>
      <c r="AA3" s="157"/>
      <c r="AB3" s="157"/>
    </row>
    <row r="4" spans="2:28" ht="18" customHeight="1" thickBot="1" x14ac:dyDescent="0.3">
      <c r="C4" s="66" t="s">
        <v>57</v>
      </c>
      <c r="H4" s="157"/>
      <c r="I4" s="157"/>
      <c r="J4" s="157"/>
      <c r="L4" s="157"/>
      <c r="M4" s="157"/>
      <c r="N4" s="157"/>
      <c r="P4" s="157"/>
      <c r="Q4" s="157"/>
      <c r="R4" s="157"/>
      <c r="T4" s="157"/>
      <c r="U4" s="157"/>
      <c r="V4" s="157"/>
      <c r="X4" s="157"/>
      <c r="Y4" s="157"/>
      <c r="Z4" s="157"/>
      <c r="AA4" s="157"/>
      <c r="AB4" s="157"/>
    </row>
    <row r="5" spans="2:28" ht="39.75" customHeight="1" thickBot="1" x14ac:dyDescent="0.3">
      <c r="B5" s="56"/>
      <c r="C5" s="149" t="s">
        <v>59</v>
      </c>
      <c r="D5" s="149" t="s">
        <v>60</v>
      </c>
      <c r="E5" s="145"/>
      <c r="F5" s="145"/>
      <c r="H5" s="149" t="s">
        <v>193</v>
      </c>
      <c r="I5" s="145"/>
      <c r="J5" s="145"/>
      <c r="L5" s="149" t="s">
        <v>194</v>
      </c>
      <c r="M5" s="145"/>
      <c r="N5" s="145"/>
      <c r="P5" s="149" t="s">
        <v>195</v>
      </c>
      <c r="Q5" s="145"/>
      <c r="R5" s="145"/>
      <c r="T5" s="149" t="s">
        <v>196</v>
      </c>
      <c r="U5" s="145"/>
      <c r="V5" s="145"/>
      <c r="X5" s="193" t="s">
        <v>197</v>
      </c>
      <c r="Y5" s="145"/>
      <c r="Z5" s="145"/>
    </row>
    <row r="6" spans="2:28" ht="15.75" customHeight="1" thickBot="1" x14ac:dyDescent="0.3">
      <c r="B6" s="53" t="s">
        <v>14</v>
      </c>
      <c r="C6" s="145"/>
      <c r="D6" s="47" t="s">
        <v>75</v>
      </c>
      <c r="E6" s="47" t="s">
        <v>76</v>
      </c>
      <c r="F6" s="47" t="s">
        <v>77</v>
      </c>
      <c r="H6" s="47" t="s">
        <v>75</v>
      </c>
      <c r="I6" s="47" t="s">
        <v>76</v>
      </c>
      <c r="J6" s="47" t="s">
        <v>77</v>
      </c>
      <c r="L6" s="47" t="s">
        <v>75</v>
      </c>
      <c r="M6" s="47" t="s">
        <v>76</v>
      </c>
      <c r="N6" s="47" t="s">
        <v>77</v>
      </c>
      <c r="P6" s="47" t="s">
        <v>75</v>
      </c>
      <c r="Q6" s="47" t="s">
        <v>76</v>
      </c>
      <c r="R6" s="47" t="s">
        <v>77</v>
      </c>
      <c r="T6" s="47" t="s">
        <v>75</v>
      </c>
      <c r="U6" s="47" t="s">
        <v>76</v>
      </c>
      <c r="V6" s="47" t="s">
        <v>77</v>
      </c>
      <c r="X6" s="47" t="s">
        <v>75</v>
      </c>
      <c r="Y6" s="47" t="s">
        <v>76</v>
      </c>
      <c r="Z6" s="47" t="s">
        <v>77</v>
      </c>
    </row>
    <row r="7" spans="2:28" x14ac:dyDescent="0.25">
      <c r="B7" t="s">
        <v>18</v>
      </c>
      <c r="C7" s="44">
        <v>7417</v>
      </c>
      <c r="D7" s="44">
        <v>902</v>
      </c>
      <c r="E7" s="44">
        <v>1290</v>
      </c>
      <c r="F7" s="44">
        <v>2317</v>
      </c>
      <c r="H7" s="107">
        <v>206.793026</v>
      </c>
      <c r="I7" s="107">
        <v>358.700515</v>
      </c>
      <c r="J7" s="107">
        <v>622.46211600000004</v>
      </c>
      <c r="L7" s="44">
        <v>15</v>
      </c>
      <c r="M7" s="44">
        <v>22</v>
      </c>
      <c r="N7" s="44">
        <v>62</v>
      </c>
      <c r="P7" s="107">
        <v>0.40740599999999999</v>
      </c>
      <c r="Q7" s="107">
        <v>0.613958</v>
      </c>
      <c r="R7" s="107">
        <v>2.8285369999999999</v>
      </c>
      <c r="S7" s="107"/>
      <c r="T7" s="107">
        <v>207.20043200000001</v>
      </c>
      <c r="U7" s="107">
        <v>359.31447300000002</v>
      </c>
      <c r="V7" s="107">
        <v>625.29065300000002</v>
      </c>
      <c r="X7">
        <v>0</v>
      </c>
      <c r="Y7">
        <v>0</v>
      </c>
      <c r="Z7">
        <v>0</v>
      </c>
    </row>
    <row r="8" spans="2:28" x14ac:dyDescent="0.25">
      <c r="B8" t="s">
        <v>19</v>
      </c>
      <c r="C8" s="44">
        <v>1926</v>
      </c>
      <c r="D8" s="44">
        <v>191</v>
      </c>
      <c r="E8" s="44">
        <v>373</v>
      </c>
      <c r="F8" s="44">
        <v>1333</v>
      </c>
      <c r="H8" s="107">
        <v>27.614633999999999</v>
      </c>
      <c r="I8" s="107">
        <v>61.308881</v>
      </c>
      <c r="J8" s="107">
        <v>223.17679000000001</v>
      </c>
      <c r="L8" s="44">
        <v>10</v>
      </c>
      <c r="M8" s="44">
        <v>17</v>
      </c>
      <c r="N8" s="44">
        <v>15</v>
      </c>
      <c r="P8" s="107">
        <v>0.30072399999999999</v>
      </c>
      <c r="Q8" s="107">
        <v>1.236917</v>
      </c>
      <c r="R8" s="107">
        <v>0.60899999999999999</v>
      </c>
      <c r="S8" s="107"/>
      <c r="T8" s="107">
        <v>27.915358000000001</v>
      </c>
      <c r="U8" s="107">
        <v>62.545797999999998</v>
      </c>
      <c r="V8" s="107">
        <v>223.78578999999999</v>
      </c>
      <c r="X8">
        <v>0</v>
      </c>
      <c r="Y8">
        <v>0</v>
      </c>
      <c r="Z8">
        <v>0</v>
      </c>
    </row>
    <row r="9" spans="2:28" x14ac:dyDescent="0.25">
      <c r="B9" t="s">
        <v>20</v>
      </c>
      <c r="C9" s="44">
        <v>879</v>
      </c>
      <c r="D9" s="44">
        <v>26</v>
      </c>
      <c r="E9" s="44">
        <v>80</v>
      </c>
      <c r="F9" s="44">
        <v>339</v>
      </c>
      <c r="H9" s="107">
        <v>4.2585259999999998</v>
      </c>
      <c r="I9" s="107">
        <v>9.9714600000000004</v>
      </c>
      <c r="J9" s="107">
        <v>42.119568999999998</v>
      </c>
      <c r="L9" s="44">
        <v>3</v>
      </c>
      <c r="M9" s="44">
        <v>6</v>
      </c>
      <c r="N9" s="44">
        <v>12</v>
      </c>
      <c r="P9" s="107">
        <v>0.101622</v>
      </c>
      <c r="Q9" s="107">
        <v>0.32799699999999998</v>
      </c>
      <c r="R9" s="107">
        <v>0.66220699999999999</v>
      </c>
      <c r="S9" s="107"/>
      <c r="T9" s="107">
        <v>4.3601479999999997</v>
      </c>
      <c r="U9" s="107">
        <v>10.299457</v>
      </c>
      <c r="V9" s="107">
        <v>42.781776000000001</v>
      </c>
      <c r="X9">
        <v>0</v>
      </c>
      <c r="Y9">
        <v>0</v>
      </c>
      <c r="Z9">
        <v>0</v>
      </c>
    </row>
    <row r="10" spans="2:28" x14ac:dyDescent="0.25">
      <c r="B10" t="s">
        <v>21</v>
      </c>
      <c r="C10" s="44">
        <v>1321</v>
      </c>
      <c r="D10" s="44">
        <v>12</v>
      </c>
      <c r="E10" s="44">
        <v>29</v>
      </c>
      <c r="F10" s="44">
        <v>348</v>
      </c>
      <c r="H10" s="107">
        <v>2.7967309999999999</v>
      </c>
      <c r="I10" s="107">
        <v>4.5949450000000001</v>
      </c>
      <c r="J10" s="107">
        <v>84.200182999999996</v>
      </c>
      <c r="L10" s="44">
        <v>0</v>
      </c>
      <c r="M10" s="44">
        <v>3</v>
      </c>
      <c r="N10" s="44">
        <v>10</v>
      </c>
      <c r="P10" s="107">
        <v>0</v>
      </c>
      <c r="Q10" s="107">
        <v>0.41912500000000003</v>
      </c>
      <c r="R10" s="107">
        <v>0.36304500000000001</v>
      </c>
      <c r="S10" s="107"/>
      <c r="T10" s="107">
        <v>2.7967309999999999</v>
      </c>
      <c r="U10" s="107">
        <v>5.0140700000000002</v>
      </c>
      <c r="V10" s="107">
        <v>84.563227999999995</v>
      </c>
      <c r="X10">
        <v>0</v>
      </c>
      <c r="Y10">
        <v>0</v>
      </c>
      <c r="Z10">
        <v>0</v>
      </c>
    </row>
    <row r="11" spans="2:28" x14ac:dyDescent="0.25">
      <c r="B11" t="s">
        <v>22</v>
      </c>
      <c r="C11" s="44">
        <v>291</v>
      </c>
      <c r="D11" s="44">
        <v>0</v>
      </c>
      <c r="E11" s="44">
        <v>1</v>
      </c>
      <c r="F11" s="44">
        <v>3</v>
      </c>
      <c r="H11" s="107">
        <v>0</v>
      </c>
      <c r="I11" s="107">
        <v>7.7817999999999998E-2</v>
      </c>
      <c r="J11" s="107">
        <v>0.48180699999999999</v>
      </c>
      <c r="L11" s="44">
        <v>0</v>
      </c>
      <c r="M11" s="44">
        <v>0</v>
      </c>
      <c r="N11" s="44">
        <v>0</v>
      </c>
      <c r="P11" s="107">
        <v>0</v>
      </c>
      <c r="Q11" s="107">
        <v>0</v>
      </c>
      <c r="R11" s="107">
        <v>0</v>
      </c>
      <c r="S11" s="107"/>
      <c r="T11" s="107">
        <v>0</v>
      </c>
      <c r="U11" s="107">
        <v>7.7817999999999998E-2</v>
      </c>
      <c r="V11" s="107">
        <v>0.48180699999999999</v>
      </c>
      <c r="X11">
        <v>0</v>
      </c>
      <c r="Y11">
        <v>0</v>
      </c>
      <c r="Z11">
        <v>0</v>
      </c>
    </row>
    <row r="12" spans="2:28" x14ac:dyDescent="0.25">
      <c r="B12" t="s">
        <v>23</v>
      </c>
      <c r="C12" s="44">
        <v>15</v>
      </c>
      <c r="D12" s="44">
        <v>13</v>
      </c>
      <c r="E12" s="44">
        <v>15</v>
      </c>
      <c r="F12" s="44">
        <v>15</v>
      </c>
      <c r="H12" s="107">
        <v>2.4793430000000001</v>
      </c>
      <c r="I12" s="107">
        <v>3.0189439999999998</v>
      </c>
      <c r="J12" s="107">
        <v>3.0194079999999999</v>
      </c>
      <c r="L12" s="44">
        <v>1</v>
      </c>
      <c r="M12" s="44">
        <v>0</v>
      </c>
      <c r="N12" s="44">
        <v>0</v>
      </c>
      <c r="P12" s="107">
        <v>0.21495400000000001</v>
      </c>
      <c r="Q12" s="107">
        <v>0</v>
      </c>
      <c r="R12" s="107">
        <v>0</v>
      </c>
      <c r="S12" s="107"/>
      <c r="T12" s="107">
        <v>2.6942970000000002</v>
      </c>
      <c r="U12" s="107">
        <v>3.0189439999999998</v>
      </c>
      <c r="V12" s="107">
        <v>3.0194079999999999</v>
      </c>
      <c r="X12">
        <v>0</v>
      </c>
      <c r="Y12">
        <v>0</v>
      </c>
      <c r="Z12">
        <v>0</v>
      </c>
    </row>
    <row r="13" spans="2:28" x14ac:dyDescent="0.25">
      <c r="B13" t="s">
        <v>24</v>
      </c>
      <c r="C13" s="44">
        <v>6098</v>
      </c>
      <c r="D13" s="44">
        <v>489</v>
      </c>
      <c r="E13" s="44">
        <v>647</v>
      </c>
      <c r="F13" s="44">
        <v>1065</v>
      </c>
      <c r="H13" s="107">
        <v>276.45369399999998</v>
      </c>
      <c r="I13" s="107">
        <v>450.27273100000002</v>
      </c>
      <c r="J13" s="107">
        <v>632.94355800000005</v>
      </c>
      <c r="L13" s="44">
        <v>10</v>
      </c>
      <c r="M13" s="44">
        <v>15</v>
      </c>
      <c r="N13" s="44">
        <v>18</v>
      </c>
      <c r="P13" s="107">
        <v>3.275671</v>
      </c>
      <c r="Q13" s="107">
        <v>2.0654490000000001</v>
      </c>
      <c r="R13" s="107">
        <v>0.61931899999999995</v>
      </c>
      <c r="S13" s="107"/>
      <c r="T13" s="107">
        <v>279.72936499999997</v>
      </c>
      <c r="U13" s="107">
        <v>452.33818000000002</v>
      </c>
      <c r="V13" s="107">
        <v>633.56287699999996</v>
      </c>
      <c r="X13">
        <v>0</v>
      </c>
      <c r="Y13">
        <v>0</v>
      </c>
      <c r="Z13">
        <v>0</v>
      </c>
    </row>
    <row r="14" spans="2:28" x14ac:dyDescent="0.25">
      <c r="B14" t="s">
        <v>25</v>
      </c>
      <c r="C14" s="44">
        <v>10</v>
      </c>
      <c r="D14" s="44">
        <v>1</v>
      </c>
      <c r="E14" s="44">
        <v>10</v>
      </c>
      <c r="F14" s="44">
        <v>10</v>
      </c>
      <c r="H14" s="107">
        <v>0</v>
      </c>
      <c r="I14" s="107">
        <v>2.2526440000000001</v>
      </c>
      <c r="J14" s="107">
        <v>2.2937110000000001</v>
      </c>
      <c r="L14" s="44">
        <v>1</v>
      </c>
      <c r="M14" s="44">
        <v>0</v>
      </c>
      <c r="N14" s="44">
        <v>0</v>
      </c>
      <c r="P14" s="107">
        <v>2.8681999999999999E-2</v>
      </c>
      <c r="Q14" s="107">
        <v>0</v>
      </c>
      <c r="R14" s="107">
        <v>0</v>
      </c>
      <c r="S14" s="107"/>
      <c r="T14" s="107">
        <v>2.8681999999999999E-2</v>
      </c>
      <c r="U14" s="107">
        <v>2.2526440000000001</v>
      </c>
      <c r="V14" s="107">
        <v>2.2937110000000001</v>
      </c>
      <c r="X14">
        <v>0</v>
      </c>
      <c r="Y14">
        <v>0</v>
      </c>
      <c r="Z14">
        <v>0</v>
      </c>
    </row>
    <row r="15" spans="2:28" x14ac:dyDescent="0.25">
      <c r="B15" t="s">
        <v>26</v>
      </c>
      <c r="C15" s="44">
        <v>2209</v>
      </c>
      <c r="D15" s="44">
        <v>65</v>
      </c>
      <c r="E15" s="44">
        <v>126</v>
      </c>
      <c r="F15" s="44">
        <v>215</v>
      </c>
      <c r="H15" s="107">
        <v>6.2002980000000001</v>
      </c>
      <c r="I15" s="107">
        <v>14.129227999999999</v>
      </c>
      <c r="J15" s="107">
        <v>32.647027999999999</v>
      </c>
      <c r="L15" s="44">
        <v>6</v>
      </c>
      <c r="M15" s="44">
        <v>5</v>
      </c>
      <c r="N15" s="44">
        <v>6</v>
      </c>
      <c r="P15" s="107">
        <v>0.33803699999999998</v>
      </c>
      <c r="Q15" s="107">
        <v>0.113228</v>
      </c>
      <c r="R15" s="107">
        <v>0.63287800000000005</v>
      </c>
      <c r="S15" s="107"/>
      <c r="T15" s="107">
        <v>6.538335</v>
      </c>
      <c r="U15" s="107">
        <v>14.242456000000001</v>
      </c>
      <c r="V15" s="107">
        <v>33.279905999999997</v>
      </c>
      <c r="X15">
        <v>0</v>
      </c>
      <c r="Y15">
        <v>0</v>
      </c>
      <c r="Z15">
        <v>2</v>
      </c>
    </row>
    <row r="16" spans="2:28" x14ac:dyDescent="0.25">
      <c r="B16" t="s">
        <v>27</v>
      </c>
      <c r="C16" s="44">
        <v>530</v>
      </c>
      <c r="D16" s="44">
        <v>0</v>
      </c>
      <c r="E16" s="44">
        <v>20</v>
      </c>
      <c r="F16" s="44">
        <v>138</v>
      </c>
      <c r="H16" s="107">
        <v>0</v>
      </c>
      <c r="I16" s="107">
        <v>1.2587459999999999</v>
      </c>
      <c r="J16" s="107">
        <v>19.529636</v>
      </c>
      <c r="L16" s="44">
        <v>0</v>
      </c>
      <c r="M16" s="44">
        <v>2</v>
      </c>
      <c r="N16" s="44">
        <v>6</v>
      </c>
      <c r="P16" s="107">
        <v>0</v>
      </c>
      <c r="Q16" s="107">
        <v>4.7581999999999999E-2</v>
      </c>
      <c r="R16" s="107">
        <v>0.43679600000000002</v>
      </c>
      <c r="S16" s="107"/>
      <c r="T16" s="107">
        <v>0</v>
      </c>
      <c r="U16" s="107">
        <v>1.3063279999999999</v>
      </c>
      <c r="V16" s="107">
        <v>19.966432000000001</v>
      </c>
      <c r="X16">
        <v>0</v>
      </c>
      <c r="Y16">
        <v>0</v>
      </c>
      <c r="Z16">
        <v>0</v>
      </c>
    </row>
    <row r="17" spans="2:26" x14ac:dyDescent="0.25">
      <c r="B17" t="s">
        <v>28</v>
      </c>
      <c r="C17" s="44">
        <v>1070</v>
      </c>
      <c r="D17" s="44">
        <v>449</v>
      </c>
      <c r="E17" s="44">
        <v>588</v>
      </c>
      <c r="F17" s="44">
        <v>737</v>
      </c>
      <c r="H17" s="107">
        <v>52.402835000000003</v>
      </c>
      <c r="I17" s="107">
        <v>84.742148999999998</v>
      </c>
      <c r="J17" s="107">
        <v>116.342234</v>
      </c>
      <c r="L17" s="44">
        <v>16</v>
      </c>
      <c r="M17" s="44">
        <v>11</v>
      </c>
      <c r="N17" s="44">
        <v>5</v>
      </c>
      <c r="P17" s="107">
        <v>0.47370099999999998</v>
      </c>
      <c r="Q17" s="107">
        <v>0.381135</v>
      </c>
      <c r="R17" s="107">
        <v>0.17487800000000001</v>
      </c>
      <c r="S17" s="107"/>
      <c r="T17" s="107">
        <v>52.876536000000002</v>
      </c>
      <c r="U17" s="107">
        <v>85.123283999999998</v>
      </c>
      <c r="V17" s="107">
        <v>116.517112</v>
      </c>
      <c r="X17">
        <v>0</v>
      </c>
      <c r="Y17">
        <v>0</v>
      </c>
      <c r="Z17">
        <v>0</v>
      </c>
    </row>
    <row r="18" spans="2:26" x14ac:dyDescent="0.25">
      <c r="B18" t="s">
        <v>29</v>
      </c>
      <c r="C18" s="44">
        <v>1823</v>
      </c>
      <c r="D18" s="44">
        <v>495</v>
      </c>
      <c r="E18" s="44">
        <v>598</v>
      </c>
      <c r="F18" s="44">
        <v>807</v>
      </c>
      <c r="H18" s="107">
        <v>118.33632900000001</v>
      </c>
      <c r="I18" s="107">
        <v>142.51669200000001</v>
      </c>
      <c r="J18" s="107">
        <v>179.31641200000001</v>
      </c>
      <c r="L18" s="44">
        <v>6</v>
      </c>
      <c r="M18" s="44">
        <v>5</v>
      </c>
      <c r="N18" s="44">
        <v>3</v>
      </c>
      <c r="P18" s="107">
        <v>0.121363</v>
      </c>
      <c r="Q18" s="107">
        <v>0.45953100000000002</v>
      </c>
      <c r="R18" s="107">
        <v>0.162554</v>
      </c>
      <c r="S18" s="107"/>
      <c r="T18" s="107">
        <v>118.45769199999999</v>
      </c>
      <c r="U18" s="107">
        <v>142.976223</v>
      </c>
      <c r="V18" s="107">
        <v>179.47896600000001</v>
      </c>
      <c r="X18">
        <v>0</v>
      </c>
      <c r="Y18">
        <v>0</v>
      </c>
      <c r="Z18">
        <v>0</v>
      </c>
    </row>
    <row r="19" spans="2:26" x14ac:dyDescent="0.25">
      <c r="B19" t="s">
        <v>30</v>
      </c>
      <c r="C19" s="44">
        <v>2</v>
      </c>
      <c r="D19" s="44">
        <v>2</v>
      </c>
      <c r="E19" s="44">
        <v>2</v>
      </c>
      <c r="F19" s="44">
        <v>2</v>
      </c>
      <c r="H19" s="107">
        <v>7.8899999999999998E-2</v>
      </c>
      <c r="I19" s="107">
        <v>0.24936800000000001</v>
      </c>
      <c r="J19" s="107">
        <v>0.25767800000000002</v>
      </c>
      <c r="L19" s="44">
        <v>0</v>
      </c>
      <c r="M19" s="44">
        <v>0</v>
      </c>
      <c r="N19" s="44">
        <v>0</v>
      </c>
      <c r="P19" s="107">
        <v>0</v>
      </c>
      <c r="Q19" s="107">
        <v>0</v>
      </c>
      <c r="R19" s="107">
        <v>0</v>
      </c>
      <c r="S19" s="107"/>
      <c r="T19" s="107">
        <v>7.8899999999999998E-2</v>
      </c>
      <c r="U19" s="107">
        <v>0.24936800000000001</v>
      </c>
      <c r="V19" s="107">
        <v>0.25767800000000002</v>
      </c>
      <c r="X19">
        <v>0</v>
      </c>
      <c r="Y19">
        <v>0</v>
      </c>
      <c r="Z19">
        <v>0</v>
      </c>
    </row>
    <row r="20" spans="2:26" x14ac:dyDescent="0.25">
      <c r="B20" t="s">
        <v>31</v>
      </c>
      <c r="C20" s="44">
        <v>3</v>
      </c>
      <c r="D20" s="44">
        <v>1</v>
      </c>
      <c r="E20" s="44">
        <v>3</v>
      </c>
      <c r="F20" s="44">
        <v>3</v>
      </c>
      <c r="H20" s="107">
        <v>3.9449999999999999E-2</v>
      </c>
      <c r="I20" s="107">
        <v>0.318907</v>
      </c>
      <c r="J20" s="107">
        <v>0.40814600000000001</v>
      </c>
      <c r="L20" s="44">
        <v>0</v>
      </c>
      <c r="M20" s="44">
        <v>0</v>
      </c>
      <c r="N20" s="44">
        <v>0</v>
      </c>
      <c r="P20" s="107">
        <v>0</v>
      </c>
      <c r="Q20" s="107">
        <v>0</v>
      </c>
      <c r="R20" s="107">
        <v>0</v>
      </c>
      <c r="S20" s="107"/>
      <c r="T20" s="107">
        <v>3.9449999999999999E-2</v>
      </c>
      <c r="U20" s="107">
        <v>0.318907</v>
      </c>
      <c r="V20" s="107">
        <v>0.40814600000000001</v>
      </c>
      <c r="X20">
        <v>0</v>
      </c>
      <c r="Y20">
        <v>0</v>
      </c>
      <c r="Z20">
        <v>0</v>
      </c>
    </row>
    <row r="21" spans="2:26" x14ac:dyDescent="0.25">
      <c r="B21" t="s">
        <v>32</v>
      </c>
      <c r="C21" s="44">
        <v>1068</v>
      </c>
      <c r="D21" s="44">
        <v>171</v>
      </c>
      <c r="E21" s="44">
        <v>566</v>
      </c>
      <c r="F21" s="44">
        <v>772</v>
      </c>
      <c r="H21" s="107">
        <v>23.863938000000001</v>
      </c>
      <c r="I21" s="107">
        <v>86.773321999999993</v>
      </c>
      <c r="J21" s="107">
        <v>169.19511</v>
      </c>
      <c r="L21" s="44">
        <v>15</v>
      </c>
      <c r="M21" s="44">
        <v>15</v>
      </c>
      <c r="N21" s="44">
        <v>10</v>
      </c>
      <c r="P21" s="107">
        <v>1.1157760000000001</v>
      </c>
      <c r="Q21" s="107">
        <v>1.2358560000000001</v>
      </c>
      <c r="R21" s="107">
        <v>0.558674</v>
      </c>
      <c r="S21" s="107"/>
      <c r="T21" s="107">
        <v>24.979714000000001</v>
      </c>
      <c r="U21" s="107">
        <v>88.009178000000006</v>
      </c>
      <c r="V21" s="107">
        <v>169.753784</v>
      </c>
      <c r="X21">
        <v>0</v>
      </c>
      <c r="Y21">
        <v>0</v>
      </c>
      <c r="Z21">
        <v>0</v>
      </c>
    </row>
    <row r="22" spans="2:26" x14ac:dyDescent="0.25">
      <c r="B22" t="s">
        <v>33</v>
      </c>
      <c r="C22" s="44">
        <v>16117</v>
      </c>
      <c r="D22" s="44">
        <v>1215</v>
      </c>
      <c r="E22" s="44">
        <v>2036</v>
      </c>
      <c r="F22" s="44">
        <v>3531</v>
      </c>
      <c r="H22" s="107">
        <v>104.024036</v>
      </c>
      <c r="I22" s="107">
        <v>213.48770400000001</v>
      </c>
      <c r="J22" s="107">
        <v>434.64080999999999</v>
      </c>
      <c r="L22" s="44">
        <v>70</v>
      </c>
      <c r="M22" s="44">
        <v>59</v>
      </c>
      <c r="N22" s="44">
        <v>60</v>
      </c>
      <c r="P22" s="107">
        <v>2.251979</v>
      </c>
      <c r="Q22" s="107">
        <v>2.1852839999999998</v>
      </c>
      <c r="R22" s="107">
        <v>1.624012</v>
      </c>
      <c r="S22" s="107"/>
      <c r="T22" s="107">
        <v>106.276015</v>
      </c>
      <c r="U22" s="107">
        <v>215.672988</v>
      </c>
      <c r="V22" s="107">
        <v>436.26482199999998</v>
      </c>
      <c r="X22">
        <v>0</v>
      </c>
      <c r="Y22">
        <v>3</v>
      </c>
      <c r="Z22">
        <v>0</v>
      </c>
    </row>
    <row r="23" spans="2:26" x14ac:dyDescent="0.25">
      <c r="C23" s="44"/>
      <c r="D23" s="44"/>
      <c r="E23" s="44"/>
      <c r="F23" s="44"/>
      <c r="H23" s="107"/>
      <c r="I23" s="107"/>
      <c r="J23" s="107"/>
      <c r="L23" s="44"/>
      <c r="M23" s="44"/>
      <c r="N23" s="44"/>
      <c r="P23" s="107"/>
      <c r="Q23" s="107"/>
      <c r="R23" s="107"/>
      <c r="S23" s="107"/>
      <c r="T23" s="107"/>
      <c r="U23" s="107"/>
      <c r="V23" s="107"/>
    </row>
    <row r="24" spans="2:26" x14ac:dyDescent="0.25">
      <c r="C24" s="44"/>
      <c r="D24" s="44"/>
      <c r="E24" s="44"/>
      <c r="F24" s="44"/>
      <c r="H24" s="107"/>
      <c r="I24" s="107"/>
      <c r="J24" s="107"/>
      <c r="L24" s="44"/>
      <c r="M24" s="44"/>
      <c r="N24" s="44"/>
      <c r="P24" s="107"/>
      <c r="Q24" s="107"/>
      <c r="R24" s="107"/>
      <c r="S24" s="107"/>
      <c r="T24" s="107"/>
      <c r="U24" s="107"/>
      <c r="V24" s="107"/>
    </row>
    <row r="25" spans="2:26" x14ac:dyDescent="0.25">
      <c r="C25" s="44"/>
      <c r="D25" s="44"/>
      <c r="E25" s="44"/>
      <c r="F25" s="44"/>
      <c r="H25" s="107"/>
      <c r="I25" s="107"/>
      <c r="J25" s="107"/>
      <c r="L25" s="44"/>
      <c r="M25" s="44"/>
      <c r="N25" s="44"/>
      <c r="P25" s="107"/>
      <c r="Q25" s="107"/>
      <c r="R25" s="107"/>
      <c r="S25" s="107"/>
      <c r="T25" s="107"/>
      <c r="U25" s="107"/>
      <c r="V25" s="107"/>
    </row>
    <row r="26" spans="2:26" ht="15.75" customHeight="1" thickBot="1" x14ac:dyDescent="0.3">
      <c r="C26" s="44"/>
      <c r="D26" s="44"/>
      <c r="E26" s="44"/>
      <c r="F26" s="44"/>
      <c r="H26" s="107"/>
      <c r="I26" s="107"/>
      <c r="J26" s="107"/>
      <c r="L26" s="44"/>
      <c r="M26" s="44"/>
      <c r="N26" s="44"/>
      <c r="P26" s="107"/>
      <c r="Q26" s="107"/>
      <c r="R26" s="107"/>
      <c r="S26" s="107"/>
      <c r="T26" s="107"/>
      <c r="U26" s="107"/>
      <c r="V26" s="107"/>
    </row>
    <row r="27" spans="2:26" ht="15.75" customHeight="1" thickBot="1" x14ac:dyDescent="0.3">
      <c r="C27" s="44"/>
      <c r="D27" s="63">
        <f>SUM(D7:D26)</f>
        <v>4032</v>
      </c>
      <c r="E27" s="63">
        <f>SUM(E7:E26)</f>
        <v>6384</v>
      </c>
      <c r="F27" s="63">
        <f>SUM(F7:F26)</f>
        <v>11635</v>
      </c>
      <c r="H27" s="113">
        <f>SUM(H7:H26)</f>
        <v>825.34173999999985</v>
      </c>
      <c r="I27" s="113">
        <f>SUM(I7:I26)</f>
        <v>1433.6740540000001</v>
      </c>
      <c r="J27" s="113">
        <f>SUM(J7:J26)</f>
        <v>2563.0341960000001</v>
      </c>
      <c r="L27" s="63">
        <f>SUM(L7:L26)</f>
        <v>153</v>
      </c>
      <c r="M27" s="63">
        <f>SUM(M7:M26)</f>
        <v>160</v>
      </c>
      <c r="N27" s="63">
        <f>SUM(N7:N26)</f>
        <v>207</v>
      </c>
      <c r="P27" s="113">
        <f>SUM(P7:P26)</f>
        <v>8.6299150000000004</v>
      </c>
      <c r="Q27" s="113">
        <f>SUM(Q7:Q26)</f>
        <v>9.0860620000000001</v>
      </c>
      <c r="R27" s="113">
        <f>SUM(R7:R26)</f>
        <v>8.6718999999999991</v>
      </c>
      <c r="S27" s="108"/>
      <c r="T27" s="113">
        <f>SUM(T7:T26)</f>
        <v>833.97165499999994</v>
      </c>
      <c r="U27" s="113">
        <f>SUM(U7:U26)</f>
        <v>1442.7601160000002</v>
      </c>
      <c r="V27" s="113">
        <f>SUM(V7:V26)</f>
        <v>2571.7060959999999</v>
      </c>
      <c r="X27" s="63">
        <f>SUM(X7:X26)</f>
        <v>0</v>
      </c>
      <c r="Y27" s="63">
        <f>SUM(Y7:Y26)</f>
        <v>3</v>
      </c>
      <c r="Z27" s="63">
        <f>SUM(Z7:Z26)</f>
        <v>2</v>
      </c>
    </row>
    <row r="28" spans="2:26" x14ac:dyDescent="0.25">
      <c r="H28" s="108"/>
      <c r="I28" s="108"/>
      <c r="J28" s="108"/>
      <c r="L28" s="112"/>
      <c r="M28" s="112"/>
      <c r="N28" s="112"/>
      <c r="P28" s="108"/>
      <c r="Q28" s="108"/>
      <c r="R28" s="108"/>
      <c r="S28" s="108"/>
      <c r="T28" s="108"/>
      <c r="U28" s="108"/>
      <c r="V28" s="108"/>
    </row>
    <row r="29" spans="2:26" x14ac:dyDescent="0.25">
      <c r="H29" s="108"/>
      <c r="I29" s="108"/>
      <c r="J29" s="108"/>
      <c r="L29" s="112"/>
      <c r="M29" s="112"/>
      <c r="N29" s="112"/>
      <c r="P29" s="108"/>
      <c r="Q29" s="108"/>
      <c r="R29" s="108"/>
      <c r="S29" s="108"/>
      <c r="T29" s="108"/>
      <c r="U29" s="108"/>
      <c r="V29" s="108"/>
    </row>
    <row r="30" spans="2:26" x14ac:dyDescent="0.25">
      <c r="H30" s="108"/>
      <c r="I30" s="108"/>
      <c r="J30" s="108"/>
      <c r="L30" s="112"/>
      <c r="M30" s="112"/>
      <c r="N30" s="112"/>
      <c r="P30" s="108"/>
      <c r="Q30" s="108"/>
      <c r="R30" s="108"/>
      <c r="S30" s="108"/>
      <c r="T30" s="108"/>
      <c r="U30" s="108"/>
      <c r="V30" s="108"/>
    </row>
    <row r="31" spans="2:26" x14ac:dyDescent="0.25">
      <c r="H31" s="108"/>
      <c r="I31" s="108"/>
      <c r="J31" s="108"/>
      <c r="L31" s="112"/>
      <c r="M31" s="112"/>
      <c r="N31" s="112"/>
      <c r="P31" s="108"/>
      <c r="Q31" s="108"/>
      <c r="R31" s="108"/>
      <c r="S31" s="108"/>
      <c r="T31" s="108"/>
      <c r="U31" s="108"/>
      <c r="V31" s="108"/>
    </row>
    <row r="32" spans="2:26" x14ac:dyDescent="0.25">
      <c r="H32" s="108"/>
      <c r="I32" s="108"/>
      <c r="J32" s="108"/>
      <c r="L32" s="112"/>
      <c r="M32" s="112"/>
      <c r="N32" s="112"/>
      <c r="P32" s="108"/>
      <c r="Q32" s="108"/>
      <c r="R32" s="108"/>
      <c r="S32" s="108"/>
      <c r="T32" s="108"/>
      <c r="U32" s="108"/>
      <c r="V32" s="108"/>
    </row>
    <row r="33" spans="8:22" x14ac:dyDescent="0.25">
      <c r="H33" s="108"/>
      <c r="I33" s="108"/>
      <c r="J33" s="108"/>
      <c r="L33" s="112"/>
      <c r="M33" s="112"/>
      <c r="N33" s="112"/>
      <c r="P33" s="108"/>
      <c r="Q33" s="108"/>
      <c r="R33" s="108"/>
      <c r="S33" s="108"/>
      <c r="T33" s="108"/>
      <c r="U33" s="108"/>
      <c r="V33" s="108"/>
    </row>
    <row r="34" spans="8:22" x14ac:dyDescent="0.25">
      <c r="H34" s="108"/>
      <c r="I34" s="108"/>
      <c r="J34" s="108"/>
      <c r="L34" s="108"/>
      <c r="M34" s="108"/>
      <c r="N34" s="108"/>
      <c r="P34" s="108"/>
      <c r="Q34" s="108"/>
      <c r="R34" s="108"/>
      <c r="S34" s="108"/>
      <c r="T34" s="108"/>
      <c r="U34" s="108"/>
      <c r="V34" s="108"/>
    </row>
    <row r="35" spans="8:22" x14ac:dyDescent="0.25">
      <c r="H35" s="108"/>
      <c r="I35" s="108"/>
      <c r="J35" s="108"/>
      <c r="L35" s="108"/>
      <c r="M35" s="108"/>
      <c r="N35" s="108"/>
      <c r="P35" s="108"/>
      <c r="Q35" s="108"/>
      <c r="R35" s="108"/>
      <c r="S35" s="108"/>
      <c r="T35" s="108"/>
      <c r="U35" s="108"/>
      <c r="V35" s="108"/>
    </row>
    <row r="36" spans="8:22" x14ac:dyDescent="0.25">
      <c r="L36" s="108"/>
      <c r="M36" s="108"/>
      <c r="N36" s="108"/>
      <c r="P36" s="108"/>
      <c r="Q36" s="108"/>
      <c r="R36" s="108"/>
      <c r="S36" s="108"/>
      <c r="T36" s="108"/>
      <c r="U36" s="108"/>
      <c r="V36" s="108"/>
    </row>
    <row r="37" spans="8:22" x14ac:dyDescent="0.25">
      <c r="L37" s="108"/>
      <c r="M37" s="108"/>
      <c r="N37" s="108"/>
      <c r="P37" s="108"/>
      <c r="Q37" s="108"/>
      <c r="R37" s="108"/>
      <c r="S37" s="108"/>
      <c r="T37" s="108"/>
      <c r="U37" s="108"/>
      <c r="V37" s="108"/>
    </row>
    <row r="38" spans="8:22" x14ac:dyDescent="0.25">
      <c r="L38" s="108"/>
      <c r="M38" s="108"/>
      <c r="N38" s="108"/>
      <c r="P38" s="108"/>
      <c r="Q38" s="108"/>
      <c r="R38" s="108"/>
      <c r="S38" s="108"/>
      <c r="T38" s="108"/>
      <c r="U38" s="108"/>
      <c r="V38" s="108"/>
    </row>
    <row r="39" spans="8:22" x14ac:dyDescent="0.25">
      <c r="L39" s="108"/>
      <c r="M39" s="108"/>
      <c r="N39" s="108"/>
      <c r="P39" s="108"/>
      <c r="Q39" s="108"/>
      <c r="R39" s="108"/>
      <c r="S39" s="108"/>
      <c r="T39" s="108"/>
      <c r="U39" s="108"/>
      <c r="V39" s="108"/>
    </row>
    <row r="40" spans="8:22" x14ac:dyDescent="0.25">
      <c r="L40" s="108"/>
      <c r="M40" s="108"/>
      <c r="N40" s="108"/>
      <c r="P40" s="108"/>
      <c r="Q40" s="108"/>
      <c r="R40" s="108"/>
      <c r="S40" s="108"/>
      <c r="T40" s="108"/>
      <c r="U40" s="108"/>
      <c r="V40" s="108"/>
    </row>
    <row r="41" spans="8:22" x14ac:dyDescent="0.25">
      <c r="P41" s="108"/>
      <c r="Q41" s="108"/>
      <c r="R41" s="108"/>
      <c r="S41" s="108"/>
      <c r="T41" s="108"/>
      <c r="U41" s="108"/>
      <c r="V41" s="108"/>
    </row>
    <row r="42" spans="8:22" x14ac:dyDescent="0.25">
      <c r="P42" s="108"/>
      <c r="Q42" s="108"/>
      <c r="R42" s="108"/>
      <c r="S42" s="108"/>
      <c r="T42" s="108"/>
      <c r="U42" s="108"/>
      <c r="V42" s="108"/>
    </row>
    <row r="43" spans="8:22" x14ac:dyDescent="0.25">
      <c r="P43" s="108"/>
      <c r="Q43" s="108"/>
      <c r="R43" s="108"/>
      <c r="S43" s="108"/>
      <c r="T43" s="108"/>
      <c r="U43" s="108"/>
      <c r="V43" s="108"/>
    </row>
  </sheetData>
  <mergeCells count="12">
    <mergeCell ref="X5:Z5"/>
    <mergeCell ref="X1:AB4"/>
    <mergeCell ref="C5:C6"/>
    <mergeCell ref="D5:F5"/>
    <mergeCell ref="H5:J5"/>
    <mergeCell ref="L5:N5"/>
    <mergeCell ref="P5:R5"/>
    <mergeCell ref="P1:R4"/>
    <mergeCell ref="L1:N4"/>
    <mergeCell ref="T1:V4"/>
    <mergeCell ref="H1:J4"/>
    <mergeCell ref="T5:V5"/>
  </mergeCells>
  <pageMargins left="0.7" right="0.7" top="0.75" bottom="0.75" header="0.3" footer="0.3"/>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sheetPr>
  <dimension ref="B1:V28"/>
  <sheetViews>
    <sheetView workbookViewId="0"/>
  </sheetViews>
  <sheetFormatPr defaultRowHeight="15" x14ac:dyDescent="0.25"/>
  <cols>
    <col min="1" max="1" width="5.5703125" customWidth="1"/>
    <col min="2" max="2" width="14.140625" customWidth="1"/>
  </cols>
  <sheetData>
    <row r="1" spans="2:22" x14ac:dyDescent="0.25">
      <c r="B1" s="75" t="s">
        <v>2</v>
      </c>
    </row>
    <row r="2" spans="2:22" x14ac:dyDescent="0.25">
      <c r="B2" t="s">
        <v>35</v>
      </c>
      <c r="C2" t="s">
        <v>36</v>
      </c>
    </row>
    <row r="3" spans="2:22" ht="15.75" customHeight="1" thickBot="1" x14ac:dyDescent="0.3"/>
    <row r="4" spans="2:22" ht="15.75" customHeight="1" thickBot="1" x14ac:dyDescent="0.3">
      <c r="B4" s="22"/>
      <c r="C4" s="152" t="s">
        <v>11</v>
      </c>
      <c r="D4" s="143"/>
      <c r="E4" s="143"/>
      <c r="F4" s="143"/>
      <c r="G4" s="143"/>
      <c r="H4" s="143"/>
      <c r="I4" s="143"/>
      <c r="J4" s="143"/>
      <c r="K4" s="143"/>
      <c r="L4" s="143"/>
      <c r="M4" s="143"/>
      <c r="N4" s="143"/>
      <c r="O4" s="143"/>
      <c r="P4" s="143"/>
      <c r="Q4" s="143"/>
      <c r="R4" s="143"/>
      <c r="S4" s="143"/>
      <c r="T4" s="143"/>
      <c r="U4" s="143"/>
      <c r="V4" s="143"/>
    </row>
    <row r="5" spans="2:22" ht="15.75" customHeight="1" thickBot="1" x14ac:dyDescent="0.3">
      <c r="C5" s="152" t="s">
        <v>15</v>
      </c>
      <c r="D5" s="143"/>
      <c r="E5" s="143"/>
      <c r="F5" s="153" t="s">
        <v>37</v>
      </c>
      <c r="G5" s="143"/>
      <c r="H5" s="143"/>
      <c r="J5" s="152" t="s">
        <v>16</v>
      </c>
      <c r="K5" s="143"/>
      <c r="L5" s="143"/>
      <c r="M5" s="153" t="s">
        <v>38</v>
      </c>
      <c r="N5" s="143"/>
      <c r="O5" s="143"/>
      <c r="Q5" s="152" t="s">
        <v>17</v>
      </c>
      <c r="R5" s="143"/>
      <c r="S5" s="143"/>
      <c r="T5" s="153" t="s">
        <v>39</v>
      </c>
      <c r="U5" s="143"/>
      <c r="V5" s="143"/>
    </row>
    <row r="6" spans="2:22" ht="15.75" customHeight="1" thickBot="1" x14ac:dyDescent="0.3">
      <c r="B6" s="9" t="s">
        <v>14</v>
      </c>
      <c r="C6" s="10" t="s">
        <v>40</v>
      </c>
      <c r="D6" s="118" t="s">
        <v>41</v>
      </c>
      <c r="E6" s="10" t="s">
        <v>42</v>
      </c>
      <c r="F6" s="119" t="s">
        <v>40</v>
      </c>
      <c r="G6" s="120" t="s">
        <v>41</v>
      </c>
      <c r="H6" s="119" t="s">
        <v>42</v>
      </c>
      <c r="I6" s="10"/>
      <c r="J6" s="10" t="s">
        <v>40</v>
      </c>
      <c r="K6" s="118" t="s">
        <v>41</v>
      </c>
      <c r="L6" s="10" t="s">
        <v>42</v>
      </c>
      <c r="M6" s="119" t="s">
        <v>40</v>
      </c>
      <c r="N6" s="120" t="s">
        <v>41</v>
      </c>
      <c r="O6" s="119" t="s">
        <v>42</v>
      </c>
      <c r="P6" s="10"/>
      <c r="Q6" s="10" t="s">
        <v>40</v>
      </c>
      <c r="R6" s="118" t="s">
        <v>41</v>
      </c>
      <c r="S6" s="10" t="s">
        <v>42</v>
      </c>
      <c r="T6" s="119" t="s">
        <v>40</v>
      </c>
      <c r="U6" s="120" t="s">
        <v>41</v>
      </c>
      <c r="V6" s="119" t="s">
        <v>42</v>
      </c>
    </row>
    <row r="7" spans="2:22" x14ac:dyDescent="0.25">
      <c r="B7" s="2" t="s">
        <v>18</v>
      </c>
      <c r="C7" s="7">
        <v>18.578328500000001</v>
      </c>
      <c r="D7" s="7">
        <v>482.77752859999998</v>
      </c>
      <c r="E7" s="7">
        <v>335.72787720000002</v>
      </c>
      <c r="F7" s="48">
        <f t="shared" ref="F7:F22" si="0">IFERROR(C7/($C7+$D7+$E7), "NaN")</f>
        <v>2.2194110025965177E-2</v>
      </c>
      <c r="G7" s="48">
        <f t="shared" ref="G7:G22" si="1">IFERROR(D7/($C7+$D7+$E7), "NaN")</f>
        <v>0.576737438344464</v>
      </c>
      <c r="H7" s="48">
        <f t="shared" ref="H7:H22" si="2">IFERROR(E7/($C7+$D7+$E7), "NaN")</f>
        <v>0.40106845162957072</v>
      </c>
      <c r="I7" s="49"/>
      <c r="J7" s="7">
        <v>44.033329799999997</v>
      </c>
      <c r="K7" s="7">
        <v>755.1645195000001</v>
      </c>
      <c r="L7" s="7">
        <v>499.04982840000002</v>
      </c>
      <c r="M7" s="48">
        <f t="shared" ref="M7:M22" si="3">IFERROR(J7/($J7+$K7+$L7), "NaN")</f>
        <v>3.3917510931358079E-2</v>
      </c>
      <c r="N7" s="48">
        <f t="shared" ref="N7:N22" si="4">IFERROR(K7/($J7+$K7+$L7), "NaN")</f>
        <v>0.58167985390727883</v>
      </c>
      <c r="O7" s="48">
        <f t="shared" ref="O7:O22" si="5">IFERROR(L7/($J7+$K7+$L7), "NaN")</f>
        <v>0.38440263516136308</v>
      </c>
      <c r="P7" s="49"/>
      <c r="Q7" s="7">
        <v>112.0918894</v>
      </c>
      <c r="R7" s="7">
        <v>1580.8048838</v>
      </c>
      <c r="S7" s="7">
        <v>925.69372920000001</v>
      </c>
      <c r="T7" s="48">
        <f t="shared" ref="T7:T22" si="6">IFERROR(Q7/($Q7+$R7+$S7), "NaN")</f>
        <v>4.2806192605245125E-2</v>
      </c>
      <c r="U7" s="48">
        <f t="shared" ref="U7:U22" si="7">IFERROR(R7/($Q7+$R7+$S7), "NaN")</f>
        <v>0.60368541104504692</v>
      </c>
      <c r="V7" s="48">
        <f t="shared" ref="V7:V22" si="8">IFERROR(S7/($Q7+$R7+$S7), "NaN")</f>
        <v>0.35350839634970793</v>
      </c>
    </row>
    <row r="8" spans="2:22" x14ac:dyDescent="0.25">
      <c r="B8" s="2" t="s">
        <v>19</v>
      </c>
      <c r="C8" s="7">
        <v>2.7774467999999999</v>
      </c>
      <c r="D8" s="7">
        <v>67.981701000000015</v>
      </c>
      <c r="E8" s="7">
        <v>45.834895000000003</v>
      </c>
      <c r="F8" s="48">
        <f t="shared" si="0"/>
        <v>2.382151551914451E-2</v>
      </c>
      <c r="G8" s="48">
        <f t="shared" si="1"/>
        <v>0.58306324549199007</v>
      </c>
      <c r="H8" s="48">
        <f t="shared" si="2"/>
        <v>0.39311523898886536</v>
      </c>
      <c r="I8" s="49"/>
      <c r="J8" s="7">
        <v>12.961418399999999</v>
      </c>
      <c r="K8" s="7">
        <v>157.0994475</v>
      </c>
      <c r="L8" s="7">
        <v>105.9250876</v>
      </c>
      <c r="M8" s="48">
        <f t="shared" si="3"/>
        <v>4.6964051016458702E-2</v>
      </c>
      <c r="N8" s="48">
        <f t="shared" si="4"/>
        <v>0.56922986662073005</v>
      </c>
      <c r="O8" s="48">
        <f t="shared" si="5"/>
        <v>0.38380608236281127</v>
      </c>
      <c r="P8" s="49"/>
      <c r="Q8" s="7">
        <v>84.352088299999991</v>
      </c>
      <c r="R8" s="7">
        <v>643.56393780000008</v>
      </c>
      <c r="S8" s="7">
        <v>434.76769680000012</v>
      </c>
      <c r="T8" s="48">
        <f t="shared" si="6"/>
        <v>7.254947036637488E-2</v>
      </c>
      <c r="U8" s="48">
        <f t="shared" si="7"/>
        <v>0.55351590903397507</v>
      </c>
      <c r="V8" s="48">
        <f t="shared" si="8"/>
        <v>0.37393462059964994</v>
      </c>
    </row>
    <row r="9" spans="2:22" x14ac:dyDescent="0.25">
      <c r="B9" s="2" t="s">
        <v>20</v>
      </c>
      <c r="C9" s="7">
        <v>0</v>
      </c>
      <c r="D9" s="7">
        <v>37.474659699999997</v>
      </c>
      <c r="E9" s="7">
        <v>31.065512900000002</v>
      </c>
      <c r="F9" s="48">
        <f t="shared" si="0"/>
        <v>0</v>
      </c>
      <c r="G9" s="48">
        <f t="shared" si="1"/>
        <v>0.54675467362333419</v>
      </c>
      <c r="H9" s="48">
        <f t="shared" si="2"/>
        <v>0.4532453263766657</v>
      </c>
      <c r="I9" s="49"/>
      <c r="J9" s="7">
        <v>0.2057368</v>
      </c>
      <c r="K9" s="7">
        <v>63.341976300000013</v>
      </c>
      <c r="L9" s="7">
        <v>52.308744500000003</v>
      </c>
      <c r="M9" s="48">
        <f t="shared" si="3"/>
        <v>1.7757905278816325E-3</v>
      </c>
      <c r="N9" s="48">
        <f t="shared" si="4"/>
        <v>0.54672805998169938</v>
      </c>
      <c r="O9" s="48">
        <f t="shared" si="5"/>
        <v>0.45149614949041905</v>
      </c>
      <c r="P9" s="49"/>
      <c r="Q9" s="7">
        <v>2.6745784000000001</v>
      </c>
      <c r="R9" s="7">
        <v>226.9228257</v>
      </c>
      <c r="S9" s="7">
        <v>185.5118267</v>
      </c>
      <c r="T9" s="48">
        <f t="shared" si="6"/>
        <v>6.443071369060002E-3</v>
      </c>
      <c r="U9" s="48">
        <f t="shared" si="7"/>
        <v>0.54665810553688132</v>
      </c>
      <c r="V9" s="48">
        <f t="shared" si="8"/>
        <v>0.44689882309405876</v>
      </c>
    </row>
    <row r="10" spans="2:22" x14ac:dyDescent="0.25">
      <c r="B10" s="2" t="s">
        <v>21</v>
      </c>
      <c r="C10" s="7">
        <v>0</v>
      </c>
      <c r="D10" s="7">
        <v>8.8068378000000003</v>
      </c>
      <c r="E10" s="7">
        <v>6.4136752000000001</v>
      </c>
      <c r="F10" s="48">
        <f t="shared" si="0"/>
        <v>0</v>
      </c>
      <c r="G10" s="48">
        <f t="shared" si="1"/>
        <v>0.57861635806887723</v>
      </c>
      <c r="H10" s="48">
        <f t="shared" si="2"/>
        <v>0.42138364193112282</v>
      </c>
      <c r="I10" s="49"/>
      <c r="J10" s="7">
        <v>1.4368932000000001</v>
      </c>
      <c r="K10" s="7">
        <v>23.653174400000001</v>
      </c>
      <c r="L10" s="7">
        <v>13.1005222</v>
      </c>
      <c r="M10" s="48">
        <f t="shared" si="3"/>
        <v>3.762427361098257E-2</v>
      </c>
      <c r="N10" s="48">
        <f t="shared" si="4"/>
        <v>0.61934561691424839</v>
      </c>
      <c r="O10" s="48">
        <f t="shared" si="5"/>
        <v>0.34303010947476914</v>
      </c>
      <c r="P10" s="49"/>
      <c r="Q10" s="7">
        <v>29.578195900000001</v>
      </c>
      <c r="R10" s="7">
        <v>340.93522830000012</v>
      </c>
      <c r="S10" s="7">
        <v>164.67472359999999</v>
      </c>
      <c r="T10" s="48">
        <f t="shared" si="6"/>
        <v>5.5266911312567737E-2</v>
      </c>
      <c r="U10" s="48">
        <f t="shared" si="7"/>
        <v>0.63703807661190515</v>
      </c>
      <c r="V10" s="48">
        <f t="shared" si="8"/>
        <v>0.30769501207552702</v>
      </c>
    </row>
    <row r="11" spans="2:22" x14ac:dyDescent="0.25">
      <c r="B11" s="2" t="s">
        <v>22</v>
      </c>
      <c r="C11" s="7">
        <v>0</v>
      </c>
      <c r="D11" s="7">
        <v>0</v>
      </c>
      <c r="E11" s="7">
        <v>0</v>
      </c>
      <c r="F11" s="48" t="str">
        <f t="shared" si="0"/>
        <v>NaN</v>
      </c>
      <c r="G11" s="48" t="str">
        <f t="shared" si="1"/>
        <v>NaN</v>
      </c>
      <c r="H11" s="48" t="str">
        <f t="shared" si="2"/>
        <v>NaN</v>
      </c>
      <c r="I11" s="49"/>
      <c r="J11" s="7">
        <v>4.5652199999999997E-2</v>
      </c>
      <c r="K11" s="7">
        <v>0.7</v>
      </c>
      <c r="L11" s="7">
        <v>0.47173910000000002</v>
      </c>
      <c r="M11" s="48">
        <f t="shared" si="3"/>
        <v>3.7500021562500076E-2</v>
      </c>
      <c r="N11" s="48">
        <f t="shared" si="4"/>
        <v>0.57500000205357138</v>
      </c>
      <c r="O11" s="48">
        <f t="shared" si="5"/>
        <v>0.38749997638392847</v>
      </c>
      <c r="P11" s="49"/>
      <c r="Q11" s="7">
        <v>0.13695660000000001</v>
      </c>
      <c r="R11" s="7">
        <v>2.1</v>
      </c>
      <c r="S11" s="7">
        <v>1.4152172999999999</v>
      </c>
      <c r="T11" s="48">
        <f t="shared" si="6"/>
        <v>3.7500021562500076E-2</v>
      </c>
      <c r="U11" s="48">
        <f t="shared" si="7"/>
        <v>0.57500000205357138</v>
      </c>
      <c r="V11" s="48">
        <f t="shared" si="8"/>
        <v>0.38749997638392841</v>
      </c>
    </row>
    <row r="12" spans="2:22" x14ac:dyDescent="0.25">
      <c r="B12" s="2" t="s">
        <v>23</v>
      </c>
      <c r="C12" s="7">
        <v>0</v>
      </c>
      <c r="D12" s="7">
        <v>0</v>
      </c>
      <c r="E12" s="7">
        <v>0</v>
      </c>
      <c r="F12" s="48" t="str">
        <f t="shared" si="0"/>
        <v>NaN</v>
      </c>
      <c r="G12" s="48" t="str">
        <f t="shared" si="1"/>
        <v>NaN</v>
      </c>
      <c r="H12" s="48" t="str">
        <f t="shared" si="2"/>
        <v>NaN</v>
      </c>
      <c r="I12" s="49"/>
      <c r="J12" s="7">
        <v>0</v>
      </c>
      <c r="K12" s="7">
        <v>0</v>
      </c>
      <c r="L12" s="7">
        <v>0</v>
      </c>
      <c r="M12" s="48" t="str">
        <f t="shared" si="3"/>
        <v>NaN</v>
      </c>
      <c r="N12" s="48" t="str">
        <f t="shared" si="4"/>
        <v>NaN</v>
      </c>
      <c r="O12" s="48" t="str">
        <f t="shared" si="5"/>
        <v>NaN</v>
      </c>
      <c r="P12" s="49"/>
      <c r="Q12" s="7">
        <v>0</v>
      </c>
      <c r="R12" s="7">
        <v>0</v>
      </c>
      <c r="S12" s="7">
        <v>0</v>
      </c>
      <c r="T12" s="48" t="str">
        <f t="shared" si="6"/>
        <v>NaN</v>
      </c>
      <c r="U12" s="48" t="str">
        <f t="shared" si="7"/>
        <v>NaN</v>
      </c>
      <c r="V12" s="48" t="str">
        <f t="shared" si="8"/>
        <v>NaN</v>
      </c>
    </row>
    <row r="13" spans="2:22" x14ac:dyDescent="0.25">
      <c r="B13" s="2" t="s">
        <v>24</v>
      </c>
      <c r="C13" s="7">
        <v>13.1478418</v>
      </c>
      <c r="D13" s="7">
        <v>526.69177130000003</v>
      </c>
      <c r="E13" s="7">
        <v>345.39222769999998</v>
      </c>
      <c r="F13" s="48">
        <f t="shared" si="0"/>
        <v>1.4852427572101402E-2</v>
      </c>
      <c r="G13" s="48">
        <f t="shared" si="1"/>
        <v>0.59497608086941278</v>
      </c>
      <c r="H13" s="48">
        <f t="shared" si="2"/>
        <v>0.39017149155848568</v>
      </c>
      <c r="I13" s="49"/>
      <c r="J13" s="7">
        <v>16.449894100000002</v>
      </c>
      <c r="K13" s="7">
        <v>664.12297100000001</v>
      </c>
      <c r="L13" s="7">
        <v>411.01431480000002</v>
      </c>
      <c r="M13" s="48">
        <f t="shared" si="3"/>
        <v>1.5069702542225689E-2</v>
      </c>
      <c r="N13" s="48">
        <f t="shared" si="4"/>
        <v>0.60840121909533607</v>
      </c>
      <c r="O13" s="48">
        <f t="shared" si="5"/>
        <v>0.37652907836243815</v>
      </c>
      <c r="P13" s="49"/>
      <c r="Q13" s="7">
        <v>35.643333100000007</v>
      </c>
      <c r="R13" s="7">
        <v>1361.7610279</v>
      </c>
      <c r="S13" s="7">
        <v>646.22764979999988</v>
      </c>
      <c r="T13" s="48">
        <f t="shared" si="6"/>
        <v>1.7441169893422776E-2</v>
      </c>
      <c r="U13" s="48">
        <f t="shared" si="7"/>
        <v>0.66634355926286615</v>
      </c>
      <c r="V13" s="48">
        <f t="shared" si="8"/>
        <v>0.31621527084371109</v>
      </c>
    </row>
    <row r="14" spans="2:22" x14ac:dyDescent="0.25">
      <c r="B14" s="2" t="s">
        <v>25</v>
      </c>
      <c r="C14" s="7">
        <v>0</v>
      </c>
      <c r="D14" s="7">
        <v>0</v>
      </c>
      <c r="E14" s="7">
        <v>0</v>
      </c>
      <c r="F14" s="48" t="str">
        <f t="shared" si="0"/>
        <v>NaN</v>
      </c>
      <c r="G14" s="48" t="str">
        <f t="shared" si="1"/>
        <v>NaN</v>
      </c>
      <c r="H14" s="48" t="str">
        <f t="shared" si="2"/>
        <v>NaN</v>
      </c>
      <c r="I14" s="49"/>
      <c r="J14" s="7">
        <v>0</v>
      </c>
      <c r="K14" s="7">
        <v>0</v>
      </c>
      <c r="L14" s="7">
        <v>0</v>
      </c>
      <c r="M14" s="48" t="str">
        <f t="shared" si="3"/>
        <v>NaN</v>
      </c>
      <c r="N14" s="48" t="str">
        <f t="shared" si="4"/>
        <v>NaN</v>
      </c>
      <c r="O14" s="48" t="str">
        <f t="shared" si="5"/>
        <v>NaN</v>
      </c>
      <c r="P14" s="49"/>
      <c r="Q14" s="7">
        <v>0</v>
      </c>
      <c r="R14" s="7">
        <v>0</v>
      </c>
      <c r="S14" s="7">
        <v>0</v>
      </c>
      <c r="T14" s="48" t="str">
        <f t="shared" si="6"/>
        <v>NaN</v>
      </c>
      <c r="U14" s="48" t="str">
        <f t="shared" si="7"/>
        <v>NaN</v>
      </c>
      <c r="V14" s="48" t="str">
        <f t="shared" si="8"/>
        <v>NaN</v>
      </c>
    </row>
    <row r="15" spans="2:22" x14ac:dyDescent="0.25">
      <c r="B15" s="11" t="s">
        <v>26</v>
      </c>
      <c r="C15" s="40">
        <v>1.8695656</v>
      </c>
      <c r="D15" s="40">
        <v>16.127572900000001</v>
      </c>
      <c r="E15" s="40">
        <v>2.7477798</v>
      </c>
      <c r="F15" s="48">
        <f t="shared" si="0"/>
        <v>9.0121617880751057E-2</v>
      </c>
      <c r="G15" s="48">
        <f t="shared" si="1"/>
        <v>0.77742282070110635</v>
      </c>
      <c r="H15" s="48">
        <f t="shared" si="2"/>
        <v>0.13245556141814258</v>
      </c>
      <c r="I15" s="40"/>
      <c r="J15" s="40">
        <v>7.5776694000000013</v>
      </c>
      <c r="K15" s="40">
        <v>59.057140799999999</v>
      </c>
      <c r="L15" s="40">
        <v>10.147120599999999</v>
      </c>
      <c r="M15" s="48">
        <f t="shared" si="3"/>
        <v>9.8690789890894512E-2</v>
      </c>
      <c r="N15" s="48">
        <f t="shared" si="4"/>
        <v>0.76915415104408913</v>
      </c>
      <c r="O15" s="48">
        <f t="shared" si="5"/>
        <v>0.13215505906501637</v>
      </c>
      <c r="P15" s="40"/>
      <c r="Q15" s="40">
        <v>16.7289192</v>
      </c>
      <c r="R15" s="40">
        <v>139.38462749999999</v>
      </c>
      <c r="S15" s="40">
        <v>23.3462496</v>
      </c>
      <c r="T15" s="48">
        <f t="shared" si="6"/>
        <v>9.3218200092206396E-2</v>
      </c>
      <c r="U15" s="48">
        <f t="shared" si="7"/>
        <v>0.77668999059261723</v>
      </c>
      <c r="V15" s="48">
        <f t="shared" si="8"/>
        <v>0.13009180931517642</v>
      </c>
    </row>
    <row r="16" spans="2:22" x14ac:dyDescent="0.25">
      <c r="B16" s="11" t="s">
        <v>27</v>
      </c>
      <c r="C16" s="40">
        <v>0</v>
      </c>
      <c r="D16" s="40">
        <v>0</v>
      </c>
      <c r="E16" s="40">
        <v>0</v>
      </c>
      <c r="F16" s="48" t="str">
        <f t="shared" si="0"/>
        <v>NaN</v>
      </c>
      <c r="G16" s="48" t="str">
        <f t="shared" si="1"/>
        <v>NaN</v>
      </c>
      <c r="H16" s="48" t="str">
        <f t="shared" si="2"/>
        <v>NaN</v>
      </c>
      <c r="I16" s="40"/>
      <c r="J16" s="40">
        <v>0</v>
      </c>
      <c r="K16" s="40">
        <v>10.719258</v>
      </c>
      <c r="L16" s="40">
        <v>6.7343384999999989</v>
      </c>
      <c r="M16" s="48">
        <f t="shared" si="3"/>
        <v>0</v>
      </c>
      <c r="N16" s="48">
        <f t="shared" si="4"/>
        <v>0.61415754626847252</v>
      </c>
      <c r="O16" s="48">
        <f t="shared" si="5"/>
        <v>0.38584245373152742</v>
      </c>
      <c r="P16" s="40"/>
      <c r="Q16" s="40">
        <v>0</v>
      </c>
      <c r="R16" s="40">
        <v>59.313227599999998</v>
      </c>
      <c r="S16" s="40">
        <v>37.263339700000003</v>
      </c>
      <c r="T16" s="48">
        <f t="shared" si="6"/>
        <v>0</v>
      </c>
      <c r="U16" s="48">
        <f t="shared" si="7"/>
        <v>0.61415754626847252</v>
      </c>
      <c r="V16" s="48">
        <f t="shared" si="8"/>
        <v>0.38584245373152753</v>
      </c>
    </row>
    <row r="17" spans="2:22" x14ac:dyDescent="0.25">
      <c r="B17" s="11" t="s">
        <v>28</v>
      </c>
      <c r="C17" s="40">
        <v>18.486688900000001</v>
      </c>
      <c r="D17" s="40">
        <v>264.35939910000002</v>
      </c>
      <c r="E17" s="40">
        <v>171.55632600000001</v>
      </c>
      <c r="F17" s="48">
        <f t="shared" si="0"/>
        <v>4.0683518243809329E-2</v>
      </c>
      <c r="G17" s="48">
        <f t="shared" si="1"/>
        <v>0.58177375593783709</v>
      </c>
      <c r="H17" s="48">
        <f t="shared" si="2"/>
        <v>0.37754272581835363</v>
      </c>
      <c r="I17" s="40"/>
      <c r="J17" s="40">
        <v>23.989703299999999</v>
      </c>
      <c r="K17" s="40">
        <v>343.05242950000002</v>
      </c>
      <c r="L17" s="40">
        <v>222.6242556</v>
      </c>
      <c r="M17" s="48">
        <f t="shared" si="3"/>
        <v>4.0683518294291163E-2</v>
      </c>
      <c r="N17" s="48">
        <f t="shared" si="4"/>
        <v>0.58177375588735536</v>
      </c>
      <c r="O17" s="48">
        <f t="shared" si="5"/>
        <v>0.37754272581835363</v>
      </c>
      <c r="P17" s="40"/>
      <c r="Q17" s="40">
        <v>30.180594499999991</v>
      </c>
      <c r="R17" s="40">
        <v>431.58208869999999</v>
      </c>
      <c r="S17" s="40">
        <v>280.07567640000002</v>
      </c>
      <c r="T17" s="48">
        <f t="shared" si="6"/>
        <v>4.0683518329078315E-2</v>
      </c>
      <c r="U17" s="48">
        <f t="shared" si="7"/>
        <v>0.58177375585256808</v>
      </c>
      <c r="V17" s="48">
        <f t="shared" si="8"/>
        <v>0.37754272581835363</v>
      </c>
    </row>
    <row r="18" spans="2:22" x14ac:dyDescent="0.25">
      <c r="B18" s="11" t="s">
        <v>29</v>
      </c>
      <c r="C18" s="40">
        <v>11.772240699999999</v>
      </c>
      <c r="D18" s="40">
        <v>320.68996800000002</v>
      </c>
      <c r="E18" s="40">
        <v>198.93283869999999</v>
      </c>
      <c r="F18" s="48">
        <f t="shared" si="0"/>
        <v>2.2153463336926082E-2</v>
      </c>
      <c r="G18" s="48">
        <f t="shared" si="1"/>
        <v>0.60348693419155108</v>
      </c>
      <c r="H18" s="48">
        <f t="shared" si="2"/>
        <v>0.37435960247152272</v>
      </c>
      <c r="I18" s="40"/>
      <c r="J18" s="40">
        <v>13.291141400000001</v>
      </c>
      <c r="K18" s="40">
        <v>399.04284330000002</v>
      </c>
      <c r="L18" s="40">
        <v>241.7131704</v>
      </c>
      <c r="M18" s="48">
        <f t="shared" si="3"/>
        <v>2.032138095298016E-2</v>
      </c>
      <c r="N18" s="48">
        <f t="shared" si="4"/>
        <v>0.61011326200018201</v>
      </c>
      <c r="O18" s="48">
        <f t="shared" si="5"/>
        <v>0.36956535704683774</v>
      </c>
      <c r="P18" s="40"/>
      <c r="Q18" s="40">
        <v>16.2198788</v>
      </c>
      <c r="R18" s="40">
        <v>543.79001779999999</v>
      </c>
      <c r="S18" s="40">
        <v>320.56573729999991</v>
      </c>
      <c r="T18" s="48">
        <f t="shared" si="6"/>
        <v>1.8419631631372127E-2</v>
      </c>
      <c r="U18" s="48">
        <f t="shared" si="7"/>
        <v>0.61753925144578103</v>
      </c>
      <c r="V18" s="48">
        <f t="shared" si="8"/>
        <v>0.36404111692284696</v>
      </c>
    </row>
    <row r="19" spans="2:22" x14ac:dyDescent="0.25">
      <c r="B19" s="11" t="s">
        <v>30</v>
      </c>
      <c r="C19" s="40">
        <v>0</v>
      </c>
      <c r="D19" s="40">
        <v>0</v>
      </c>
      <c r="E19" s="40">
        <v>0</v>
      </c>
      <c r="F19" s="48" t="str">
        <f t="shared" si="0"/>
        <v>NaN</v>
      </c>
      <c r="G19" s="48" t="str">
        <f t="shared" si="1"/>
        <v>NaN</v>
      </c>
      <c r="H19" s="48" t="str">
        <f t="shared" si="2"/>
        <v>NaN</v>
      </c>
      <c r="I19" s="40"/>
      <c r="J19" s="40">
        <v>0</v>
      </c>
      <c r="K19" s="40">
        <v>0</v>
      </c>
      <c r="L19" s="40">
        <v>0</v>
      </c>
      <c r="M19" s="48" t="str">
        <f t="shared" si="3"/>
        <v>NaN</v>
      </c>
      <c r="N19" s="48" t="str">
        <f t="shared" si="4"/>
        <v>NaN</v>
      </c>
      <c r="O19" s="48" t="str">
        <f t="shared" si="5"/>
        <v>NaN</v>
      </c>
      <c r="P19" s="40"/>
      <c r="Q19" s="40">
        <v>0</v>
      </c>
      <c r="R19" s="40">
        <v>0</v>
      </c>
      <c r="S19" s="40">
        <v>0</v>
      </c>
      <c r="T19" s="48" t="str">
        <f t="shared" si="6"/>
        <v>NaN</v>
      </c>
      <c r="U19" s="48" t="str">
        <f t="shared" si="7"/>
        <v>NaN</v>
      </c>
      <c r="V19" s="48" t="str">
        <f t="shared" si="8"/>
        <v>NaN</v>
      </c>
    </row>
    <row r="20" spans="2:22" x14ac:dyDescent="0.25">
      <c r="B20" s="11" t="s">
        <v>31</v>
      </c>
      <c r="C20" s="40">
        <v>0</v>
      </c>
      <c r="D20" s="40">
        <v>0</v>
      </c>
      <c r="E20" s="40">
        <v>0</v>
      </c>
      <c r="F20" s="48" t="str">
        <f t="shared" si="0"/>
        <v>NaN</v>
      </c>
      <c r="G20" s="48" t="str">
        <f t="shared" si="1"/>
        <v>NaN</v>
      </c>
      <c r="H20" s="48" t="str">
        <f t="shared" si="2"/>
        <v>NaN</v>
      </c>
      <c r="I20" s="40"/>
      <c r="J20" s="40">
        <v>0</v>
      </c>
      <c r="K20" s="40">
        <v>0</v>
      </c>
      <c r="L20" s="40">
        <v>0</v>
      </c>
      <c r="M20" s="48" t="str">
        <f t="shared" si="3"/>
        <v>NaN</v>
      </c>
      <c r="N20" s="48" t="str">
        <f t="shared" si="4"/>
        <v>NaN</v>
      </c>
      <c r="O20" s="48" t="str">
        <f t="shared" si="5"/>
        <v>NaN</v>
      </c>
      <c r="P20" s="40"/>
      <c r="Q20" s="40">
        <v>0</v>
      </c>
      <c r="R20" s="40">
        <v>0</v>
      </c>
      <c r="S20" s="40">
        <v>0</v>
      </c>
      <c r="T20" s="48" t="str">
        <f t="shared" si="6"/>
        <v>NaN</v>
      </c>
      <c r="U20" s="48" t="str">
        <f t="shared" si="7"/>
        <v>NaN</v>
      </c>
      <c r="V20" s="48" t="str">
        <f t="shared" si="8"/>
        <v>NaN</v>
      </c>
    </row>
    <row r="21" spans="2:22" x14ac:dyDescent="0.25">
      <c r="B21" s="11" t="s">
        <v>32</v>
      </c>
      <c r="C21" s="40">
        <v>0.80897400000000008</v>
      </c>
      <c r="D21" s="40">
        <v>86.927368599999994</v>
      </c>
      <c r="E21" s="40">
        <v>29.808186500000001</v>
      </c>
      <c r="F21" s="48">
        <f t="shared" si="0"/>
        <v>6.8822769225760595E-3</v>
      </c>
      <c r="G21" s="48">
        <f t="shared" si="1"/>
        <v>0.73952713295611805</v>
      </c>
      <c r="H21" s="48">
        <f t="shared" si="2"/>
        <v>0.2535905901213058</v>
      </c>
      <c r="I21" s="40"/>
      <c r="J21" s="40">
        <v>1.0918019999999999</v>
      </c>
      <c r="K21" s="40">
        <v>275.13940209999998</v>
      </c>
      <c r="L21" s="40">
        <v>80.175808700000019</v>
      </c>
      <c r="M21" s="48">
        <f t="shared" si="3"/>
        <v>3.0633572314489542E-3</v>
      </c>
      <c r="N21" s="48">
        <f t="shared" si="4"/>
        <v>0.77198088763308426</v>
      </c>
      <c r="O21" s="48">
        <f t="shared" si="5"/>
        <v>0.22495575513546692</v>
      </c>
      <c r="P21" s="40"/>
      <c r="Q21" s="40">
        <v>4.8805301999999999</v>
      </c>
      <c r="R21" s="40">
        <v>387.2814697</v>
      </c>
      <c r="S21" s="40">
        <v>181.54252980000001</v>
      </c>
      <c r="T21" s="48">
        <f t="shared" si="6"/>
        <v>8.5070449113450672E-3</v>
      </c>
      <c r="U21" s="48">
        <f t="shared" si="7"/>
        <v>0.67505388166015734</v>
      </c>
      <c r="V21" s="48">
        <f t="shared" si="8"/>
        <v>0.31643907342849764</v>
      </c>
    </row>
    <row r="22" spans="2:22" x14ac:dyDescent="0.25">
      <c r="B22" s="11" t="s">
        <v>33</v>
      </c>
      <c r="C22" s="40">
        <v>7.9804122</v>
      </c>
      <c r="D22" s="40">
        <v>524.01602859999991</v>
      </c>
      <c r="E22" s="40">
        <v>295.47068430000002</v>
      </c>
      <c r="F22" s="48">
        <f t="shared" si="0"/>
        <v>9.644385810536657E-3</v>
      </c>
      <c r="G22" s="48">
        <f t="shared" si="1"/>
        <v>0.63327715712774957</v>
      </c>
      <c r="H22" s="48">
        <f t="shared" si="2"/>
        <v>0.35707845706171371</v>
      </c>
      <c r="I22" s="40"/>
      <c r="J22" s="40">
        <v>15.326492099999999</v>
      </c>
      <c r="K22" s="40">
        <v>930.15415199999984</v>
      </c>
      <c r="L22" s="40">
        <v>545.83479969999996</v>
      </c>
      <c r="M22" s="48">
        <f t="shared" si="3"/>
        <v>1.0277163133875139E-2</v>
      </c>
      <c r="N22" s="48">
        <f t="shared" si="4"/>
        <v>0.62371388686882179</v>
      </c>
      <c r="O22" s="48">
        <f t="shared" si="5"/>
        <v>0.3660089499973031</v>
      </c>
      <c r="P22" s="40"/>
      <c r="Q22" s="40">
        <v>33.056089200000002</v>
      </c>
      <c r="R22" s="40">
        <v>1790.7070851999999</v>
      </c>
      <c r="S22" s="40">
        <v>984.10902729999998</v>
      </c>
      <c r="T22" s="48">
        <f t="shared" si="6"/>
        <v>1.1772647337719466E-2</v>
      </c>
      <c r="U22" s="48">
        <f t="shared" si="7"/>
        <v>0.63774522363084507</v>
      </c>
      <c r="V22" s="48">
        <f t="shared" si="8"/>
        <v>0.35048212903143539</v>
      </c>
    </row>
    <row r="23" spans="2:22" x14ac:dyDescent="0.25">
      <c r="B23" s="11"/>
      <c r="C23" s="40"/>
      <c r="D23" s="40"/>
      <c r="E23" s="40"/>
      <c r="F23" s="48"/>
      <c r="G23" s="48"/>
      <c r="H23" s="48"/>
      <c r="I23" s="40"/>
      <c r="J23" s="40"/>
      <c r="K23" s="40"/>
      <c r="L23" s="40"/>
      <c r="M23" s="48"/>
      <c r="N23" s="48"/>
      <c r="O23" s="48"/>
      <c r="P23" s="40"/>
      <c r="Q23" s="40"/>
      <c r="R23" s="40"/>
      <c r="S23" s="40"/>
      <c r="T23" s="48"/>
      <c r="U23" s="48"/>
      <c r="V23" s="48"/>
    </row>
    <row r="24" spans="2:22" x14ac:dyDescent="0.25">
      <c r="B24" s="11"/>
      <c r="C24" s="40"/>
      <c r="D24" s="40"/>
      <c r="E24" s="40"/>
      <c r="F24" s="48"/>
      <c r="G24" s="48"/>
      <c r="H24" s="48"/>
      <c r="I24" s="40"/>
      <c r="J24" s="40"/>
      <c r="K24" s="40"/>
      <c r="L24" s="40"/>
      <c r="M24" s="48"/>
      <c r="N24" s="48"/>
      <c r="O24" s="48"/>
      <c r="P24" s="40"/>
      <c r="Q24" s="40"/>
      <c r="R24" s="40"/>
      <c r="S24" s="40"/>
      <c r="T24" s="48"/>
      <c r="U24" s="48"/>
      <c r="V24" s="48"/>
    </row>
    <row r="25" spans="2:22" x14ac:dyDescent="0.25">
      <c r="B25" s="11"/>
      <c r="C25" s="40"/>
      <c r="D25" s="40"/>
      <c r="E25" s="40"/>
      <c r="F25" s="48"/>
      <c r="G25" s="48"/>
      <c r="H25" s="48"/>
      <c r="I25" s="40"/>
      <c r="J25" s="40"/>
      <c r="K25" s="40"/>
      <c r="L25" s="40"/>
      <c r="M25" s="48"/>
      <c r="N25" s="48"/>
      <c r="O25" s="48"/>
      <c r="P25" s="40"/>
      <c r="Q25" s="40"/>
      <c r="R25" s="40"/>
      <c r="S25" s="40"/>
      <c r="T25" s="48"/>
      <c r="U25" s="48"/>
      <c r="V25" s="48"/>
    </row>
    <row r="26" spans="2:22" ht="15.75" customHeight="1" thickBot="1" x14ac:dyDescent="0.3">
      <c r="B26" s="23"/>
      <c r="C26" s="50"/>
      <c r="D26" s="50"/>
      <c r="E26" s="50"/>
      <c r="F26" s="48"/>
      <c r="G26" s="48"/>
      <c r="H26" s="48"/>
      <c r="I26" s="51"/>
      <c r="J26" s="50"/>
      <c r="K26" s="50"/>
      <c r="L26" s="50"/>
      <c r="M26" s="48"/>
      <c r="N26" s="48"/>
      <c r="O26" s="48"/>
      <c r="P26" s="51"/>
      <c r="Q26" s="50"/>
      <c r="R26" s="50"/>
      <c r="S26" s="50"/>
      <c r="T26" s="48"/>
      <c r="U26" s="48"/>
      <c r="V26" s="48"/>
    </row>
    <row r="27" spans="2:22" ht="15.75" customHeight="1" thickBot="1" x14ac:dyDescent="0.3">
      <c r="B27" s="71" t="s">
        <v>34</v>
      </c>
      <c r="C27" s="25">
        <f>SUM(C7:C26)</f>
        <v>75.421498500000013</v>
      </c>
      <c r="D27" s="25">
        <f>SUM(D7:D26)</f>
        <v>2335.8528355999997</v>
      </c>
      <c r="E27" s="25">
        <f>SUM(E7:E26)</f>
        <v>1462.9500032999999</v>
      </c>
      <c r="F27" s="138">
        <f t="shared" ref="F27:H27" si="9">IFERROR(C27/($C27+$D27+$E27), "NaN")</f>
        <v>1.9467509346816902E-2</v>
      </c>
      <c r="G27" s="138">
        <f t="shared" si="9"/>
        <v>0.60292141914724429</v>
      </c>
      <c r="H27" s="138">
        <f t="shared" si="9"/>
        <v>0.37761107150593887</v>
      </c>
      <c r="I27" s="27"/>
      <c r="J27" s="25">
        <f>SUM(J7:J26)</f>
        <v>136.40973270000001</v>
      </c>
      <c r="K27" s="25">
        <f>SUM(K7:K26)</f>
        <v>3681.2473144000005</v>
      </c>
      <c r="L27" s="25">
        <f>SUM(L7:L26)</f>
        <v>2189.0997301000002</v>
      </c>
      <c r="M27" s="138">
        <f t="shared" ref="M27:O27" si="10">IFERROR(J27/($J27+$K27+$L27), "NaN")</f>
        <v>2.2709381744533741E-2</v>
      </c>
      <c r="N27" s="138">
        <f t="shared" si="10"/>
        <v>0.61285106937790534</v>
      </c>
      <c r="O27" s="138">
        <f t="shared" si="10"/>
        <v>0.36443954887756097</v>
      </c>
      <c r="P27" s="27"/>
      <c r="Q27" s="25">
        <f>SUM(Q7:Q26)</f>
        <v>365.54305360000001</v>
      </c>
      <c r="R27" s="25">
        <f>SUM(R7:R26)</f>
        <v>7508.1464199999991</v>
      </c>
      <c r="S27" s="25">
        <f>SUM(S7:S26)</f>
        <v>4185.1934034999995</v>
      </c>
      <c r="T27" s="138">
        <f t="shared" ref="T27:V27" si="11">IFERROR(Q27/($Q27+$R27+$S27), "NaN")</f>
        <v>3.0313177209322747E-2</v>
      </c>
      <c r="U27" s="138">
        <f t="shared" si="11"/>
        <v>0.62262371204036515</v>
      </c>
      <c r="V27" s="138">
        <f t="shared" si="11"/>
        <v>0.34706311075031215</v>
      </c>
    </row>
    <row r="28" spans="2:22" x14ac:dyDescent="0.25">
      <c r="B28" s="3"/>
      <c r="C28" s="3"/>
      <c r="D28" s="3"/>
      <c r="E28" s="3"/>
      <c r="F28" s="3"/>
      <c r="G28" s="3"/>
      <c r="H28" s="19"/>
      <c r="I28" s="24"/>
      <c r="J28" s="3"/>
      <c r="K28" s="3"/>
      <c r="L28" s="3"/>
      <c r="M28" s="3"/>
      <c r="N28" s="3"/>
      <c r="O28" s="19"/>
      <c r="P28" s="24"/>
      <c r="Q28" s="3"/>
      <c r="R28" s="3"/>
      <c r="S28" s="3"/>
      <c r="T28" s="3"/>
      <c r="U28" s="3"/>
      <c r="V28" s="19"/>
    </row>
  </sheetData>
  <mergeCells count="7">
    <mergeCell ref="C4:V4"/>
    <mergeCell ref="C5:E5"/>
    <mergeCell ref="F5:H5"/>
    <mergeCell ref="J5:L5"/>
    <mergeCell ref="M5:O5"/>
    <mergeCell ref="Q5:S5"/>
    <mergeCell ref="T5:V5"/>
  </mergeCells>
  <pageMargins left="0.7" right="0.7" top="0.75" bottom="0.75" header="0.3" footer="0.3"/>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sheetPr>
  <dimension ref="A1:AG30"/>
  <sheetViews>
    <sheetView workbookViewId="0"/>
  </sheetViews>
  <sheetFormatPr defaultRowHeight="15" x14ac:dyDescent="0.25"/>
  <cols>
    <col min="1" max="1" width="5.140625" customWidth="1"/>
    <col min="2" max="2" width="14.42578125" customWidth="1"/>
  </cols>
  <sheetData>
    <row r="1" spans="1:33" x14ac:dyDescent="0.25">
      <c r="B1" s="75" t="s">
        <v>2</v>
      </c>
    </row>
    <row r="2" spans="1:33" x14ac:dyDescent="0.25">
      <c r="A2" t="s">
        <v>43</v>
      </c>
      <c r="B2" t="s">
        <v>44</v>
      </c>
      <c r="C2" t="s">
        <v>45</v>
      </c>
    </row>
    <row r="4" spans="1:33" ht="15.75" customHeight="1" thickBot="1" x14ac:dyDescent="0.3">
      <c r="B4" s="2"/>
      <c r="C4" s="154" t="s">
        <v>5</v>
      </c>
      <c r="D4" s="145"/>
      <c r="E4" s="145"/>
      <c r="F4" s="145"/>
      <c r="G4" s="145"/>
      <c r="H4" s="145"/>
      <c r="I4" s="145"/>
      <c r="J4" s="1"/>
      <c r="K4" s="154" t="s">
        <v>6</v>
      </c>
      <c r="L4" s="145"/>
      <c r="M4" s="145"/>
      <c r="N4" s="145"/>
      <c r="O4" s="145"/>
      <c r="P4" s="145"/>
      <c r="Q4" s="145"/>
      <c r="S4" s="154" t="s">
        <v>5</v>
      </c>
      <c r="T4" s="145"/>
      <c r="U4" s="145"/>
      <c r="V4" s="145"/>
      <c r="W4" s="145"/>
      <c r="X4" s="145"/>
      <c r="Y4" s="145"/>
      <c r="Z4" s="1"/>
      <c r="AA4" s="154" t="s">
        <v>6</v>
      </c>
      <c r="AB4" s="145"/>
      <c r="AC4" s="145"/>
      <c r="AD4" s="145"/>
      <c r="AE4" s="145"/>
      <c r="AF4" s="145"/>
      <c r="AG4" s="145"/>
    </row>
    <row r="5" spans="1:33" ht="15.75" customHeight="1" thickBot="1" x14ac:dyDescent="0.3">
      <c r="C5" s="152" t="s">
        <v>46</v>
      </c>
      <c r="D5" s="143"/>
      <c r="E5" s="143"/>
      <c r="F5" s="143"/>
      <c r="G5" s="143"/>
      <c r="H5" s="143"/>
      <c r="I5" s="4"/>
      <c r="K5" s="152" t="s">
        <v>46</v>
      </c>
      <c r="L5" s="143"/>
      <c r="M5" s="143"/>
      <c r="N5" s="143"/>
      <c r="O5" s="143"/>
      <c r="P5" s="143"/>
      <c r="Q5" s="10"/>
      <c r="S5" s="152" t="s">
        <v>46</v>
      </c>
      <c r="T5" s="143"/>
      <c r="U5" s="143"/>
      <c r="V5" s="143"/>
      <c r="W5" s="143"/>
      <c r="X5" s="143"/>
      <c r="Y5" s="4"/>
      <c r="AA5" s="152" t="s">
        <v>46</v>
      </c>
      <c r="AB5" s="143"/>
      <c r="AC5" s="143"/>
      <c r="AD5" s="143"/>
      <c r="AE5" s="143"/>
      <c r="AF5" s="143"/>
      <c r="AG5" s="10"/>
    </row>
    <row r="6" spans="1:33" ht="20.25" customHeight="1" x14ac:dyDescent="0.25">
      <c r="B6" s="158" t="s">
        <v>14</v>
      </c>
      <c r="C6" s="144" t="s">
        <v>47</v>
      </c>
      <c r="D6" s="5" t="s">
        <v>48</v>
      </c>
      <c r="E6" s="144" t="s">
        <v>49</v>
      </c>
      <c r="F6" s="5" t="s">
        <v>50</v>
      </c>
      <c r="G6" s="144" t="s">
        <v>51</v>
      </c>
      <c r="H6" s="144" t="s">
        <v>33</v>
      </c>
      <c r="I6" s="155" t="s">
        <v>52</v>
      </c>
      <c r="J6" s="156"/>
      <c r="K6" s="144" t="s">
        <v>47</v>
      </c>
      <c r="L6" s="5" t="s">
        <v>48</v>
      </c>
      <c r="M6" s="144" t="s">
        <v>49</v>
      </c>
      <c r="N6" s="5" t="s">
        <v>50</v>
      </c>
      <c r="O6" s="144" t="s">
        <v>51</v>
      </c>
      <c r="P6" s="144" t="s">
        <v>33</v>
      </c>
      <c r="Q6" s="144" t="s">
        <v>52</v>
      </c>
      <c r="S6" s="144" t="s">
        <v>47</v>
      </c>
      <c r="T6" s="5" t="s">
        <v>48</v>
      </c>
      <c r="U6" s="144" t="s">
        <v>49</v>
      </c>
      <c r="V6" s="5" t="s">
        <v>50</v>
      </c>
      <c r="W6" s="144" t="s">
        <v>51</v>
      </c>
      <c r="X6" s="144" t="s">
        <v>33</v>
      </c>
      <c r="Y6" s="155" t="s">
        <v>52</v>
      </c>
      <c r="Z6" s="156"/>
      <c r="AA6" s="144" t="s">
        <v>47</v>
      </c>
      <c r="AB6" s="5" t="s">
        <v>48</v>
      </c>
      <c r="AC6" s="144" t="s">
        <v>49</v>
      </c>
      <c r="AD6" s="5" t="s">
        <v>50</v>
      </c>
      <c r="AE6" s="144" t="s">
        <v>51</v>
      </c>
      <c r="AF6" s="144" t="s">
        <v>33</v>
      </c>
      <c r="AG6" s="144" t="s">
        <v>52</v>
      </c>
    </row>
    <row r="7" spans="1:33" ht="15.75" customHeight="1" thickBot="1" x14ac:dyDescent="0.3">
      <c r="B7" s="145"/>
      <c r="C7" s="145"/>
      <c r="D7" s="10" t="s">
        <v>53</v>
      </c>
      <c r="E7" s="145"/>
      <c r="F7" s="10" t="s">
        <v>54</v>
      </c>
      <c r="G7" s="145"/>
      <c r="H7" s="145"/>
      <c r="I7" s="145"/>
      <c r="J7" s="157"/>
      <c r="K7" s="145"/>
      <c r="L7" s="10" t="s">
        <v>53</v>
      </c>
      <c r="M7" s="145"/>
      <c r="N7" s="10" t="s">
        <v>54</v>
      </c>
      <c r="O7" s="145"/>
      <c r="P7" s="145"/>
      <c r="Q7" s="145"/>
      <c r="S7" s="145"/>
      <c r="T7" s="10" t="s">
        <v>53</v>
      </c>
      <c r="U7" s="145"/>
      <c r="V7" s="10" t="s">
        <v>54</v>
      </c>
      <c r="W7" s="145"/>
      <c r="X7" s="145"/>
      <c r="Y7" s="145"/>
      <c r="Z7" s="157"/>
      <c r="AA7" s="145"/>
      <c r="AB7" s="10" t="s">
        <v>53</v>
      </c>
      <c r="AC7" s="145"/>
      <c r="AD7" s="10" t="s">
        <v>54</v>
      </c>
      <c r="AE7" s="145"/>
      <c r="AF7" s="145"/>
      <c r="AG7" s="145"/>
    </row>
    <row r="8" spans="1:33" x14ac:dyDescent="0.25">
      <c r="B8" s="2" t="s">
        <v>18</v>
      </c>
      <c r="C8" s="131">
        <v>1868.4451839999999</v>
      </c>
      <c r="D8" s="131">
        <v>179.20403709999999</v>
      </c>
      <c r="E8" s="131">
        <v>570.94123059999993</v>
      </c>
      <c r="F8" s="131">
        <v>0</v>
      </c>
      <c r="G8" s="131">
        <v>0</v>
      </c>
      <c r="H8" s="131">
        <v>0</v>
      </c>
      <c r="I8" s="132">
        <f t="shared" ref="I8:I23" si="0">SUM(C8:H8)</f>
        <v>2618.5904516999999</v>
      </c>
      <c r="J8" s="15"/>
      <c r="K8" s="131">
        <v>3641.2769241000001</v>
      </c>
      <c r="L8" s="131">
        <v>92.613286099999982</v>
      </c>
      <c r="M8" s="131">
        <v>594.34850039999992</v>
      </c>
      <c r="N8" s="131">
        <v>2896.7999945000001</v>
      </c>
      <c r="O8" s="131">
        <v>643.99999999999989</v>
      </c>
      <c r="P8" s="131">
        <v>0</v>
      </c>
      <c r="Q8" s="132">
        <f t="shared" ref="Q8:Q23" si="1">SUM(K8:P8)</f>
        <v>7869.0387051000007</v>
      </c>
      <c r="S8" s="133">
        <f t="shared" ref="S8:S23" si="2">IFERROR(C8/$I8, "")</f>
        <v>0.71353089322807139</v>
      </c>
      <c r="T8" s="133">
        <f t="shared" ref="T8:T23" si="3">IFERROR(D8/$I8, "")</f>
        <v>6.8435305331408347E-2</v>
      </c>
      <c r="U8" s="133">
        <f t="shared" ref="U8:U23" si="4">IFERROR(E8/$I8, "")</f>
        <v>0.21803380144052023</v>
      </c>
      <c r="V8" s="133">
        <f t="shared" ref="V8:V23" si="5">IFERROR(F8/$I8, "")</f>
        <v>0</v>
      </c>
      <c r="W8" s="133">
        <f t="shared" ref="W8:W23" si="6">IFERROR(G8/$I8, "")</f>
        <v>0</v>
      </c>
      <c r="X8" s="133">
        <f t="shared" ref="X8:X23" si="7">IFERROR(H8/$I8, "")</f>
        <v>0</v>
      </c>
      <c r="Y8" s="134">
        <f t="shared" ref="Y8:Y23" si="8">SUM(S8:X8)</f>
        <v>0.99999999999999989</v>
      </c>
      <c r="Z8" s="98"/>
      <c r="AA8" s="133">
        <f t="shared" ref="AA8:AA23" si="9">IFERROR(K8/$Q8, "NaN")</f>
        <v>0.46273465674276743</v>
      </c>
      <c r="AB8" s="133">
        <f t="shared" ref="AB8:AB23" si="10">IFERROR(L8/$Q8, "NaN")</f>
        <v>1.1769326543021883E-2</v>
      </c>
      <c r="AC8" s="133">
        <f t="shared" ref="AC8:AC23" si="11">IFERROR(M8/$Q8, "NaN")</f>
        <v>7.5530000890044788E-2</v>
      </c>
      <c r="AD8" s="133">
        <f t="shared" ref="AD8:AD23" si="12">IFERROR(N8/$Q8, "NaN")</f>
        <v>0.36812628620349214</v>
      </c>
      <c r="AE8" s="133">
        <f t="shared" ref="AE8:AE23" si="13">IFERROR(O8/$Q8, "NaN")</f>
        <v>8.1839729620673637E-2</v>
      </c>
      <c r="AF8" s="133">
        <f t="shared" ref="AF8:AF23" si="14">IFERROR(P8/$Q8, "NaN")</f>
        <v>0</v>
      </c>
      <c r="AG8" s="134">
        <f t="shared" ref="AG8:AG23" si="15">SUM(AA8:AF8)</f>
        <v>0.99999999999999978</v>
      </c>
    </row>
    <row r="9" spans="1:33" x14ac:dyDescent="0.25">
      <c r="B9" s="2" t="s">
        <v>19</v>
      </c>
      <c r="C9" s="131">
        <v>1012.2786727</v>
      </c>
      <c r="D9" s="131">
        <v>113.2074822</v>
      </c>
      <c r="E9" s="131">
        <v>37.197568799999999</v>
      </c>
      <c r="F9" s="131">
        <v>0</v>
      </c>
      <c r="G9" s="131">
        <v>0</v>
      </c>
      <c r="H9" s="131">
        <v>0</v>
      </c>
      <c r="I9" s="132">
        <f t="shared" si="0"/>
        <v>1162.6837237</v>
      </c>
      <c r="J9" s="15"/>
      <c r="K9" s="131">
        <v>2606.7106273999998</v>
      </c>
      <c r="L9" s="131">
        <v>108.54971810000001</v>
      </c>
      <c r="M9" s="131">
        <v>97.4773584</v>
      </c>
      <c r="N9" s="131">
        <v>78.200002100000006</v>
      </c>
      <c r="O9" s="131">
        <v>170.66</v>
      </c>
      <c r="P9" s="131">
        <v>0</v>
      </c>
      <c r="Q9" s="132">
        <f t="shared" si="1"/>
        <v>3061.5977059999996</v>
      </c>
      <c r="S9" s="133">
        <f t="shared" si="2"/>
        <v>0.87063975530562421</v>
      </c>
      <c r="T9" s="133">
        <f t="shared" si="3"/>
        <v>9.7367392260158808E-2</v>
      </c>
      <c r="U9" s="133">
        <f t="shared" si="4"/>
        <v>3.199285243421697E-2</v>
      </c>
      <c r="V9" s="133">
        <f t="shared" si="5"/>
        <v>0</v>
      </c>
      <c r="W9" s="133">
        <f t="shared" si="6"/>
        <v>0</v>
      </c>
      <c r="X9" s="133">
        <f t="shared" si="7"/>
        <v>0</v>
      </c>
      <c r="Y9" s="134">
        <f t="shared" si="8"/>
        <v>1</v>
      </c>
      <c r="Z9" s="98"/>
      <c r="AA9" s="133">
        <f t="shared" si="9"/>
        <v>0.85142166859201329</v>
      </c>
      <c r="AB9" s="133">
        <f t="shared" si="10"/>
        <v>3.5455251970978589E-2</v>
      </c>
      <c r="AC9" s="133">
        <f t="shared" si="11"/>
        <v>3.1838722053184089E-2</v>
      </c>
      <c r="AD9" s="133">
        <f t="shared" si="12"/>
        <v>2.554221998100753E-2</v>
      </c>
      <c r="AE9" s="133">
        <f t="shared" si="13"/>
        <v>5.5742137402816576E-2</v>
      </c>
      <c r="AF9" s="133">
        <f t="shared" si="14"/>
        <v>0</v>
      </c>
      <c r="AG9" s="134">
        <f t="shared" si="15"/>
        <v>0.99999999999999989</v>
      </c>
    </row>
    <row r="10" spans="1:33" x14ac:dyDescent="0.25">
      <c r="B10" s="2" t="s">
        <v>20</v>
      </c>
      <c r="C10" s="131">
        <v>239.3911473</v>
      </c>
      <c r="D10" s="131">
        <v>93.694598299999996</v>
      </c>
      <c r="E10" s="131">
        <v>82.023485700000009</v>
      </c>
      <c r="F10" s="131">
        <v>0</v>
      </c>
      <c r="G10" s="131">
        <v>0</v>
      </c>
      <c r="H10" s="131">
        <v>0</v>
      </c>
      <c r="I10" s="132">
        <f t="shared" si="0"/>
        <v>415.10923130000003</v>
      </c>
      <c r="J10" s="15"/>
      <c r="K10" s="131">
        <v>446.91267140000002</v>
      </c>
      <c r="L10" s="131">
        <v>68.105081799999994</v>
      </c>
      <c r="M10" s="131">
        <v>111.4205572</v>
      </c>
      <c r="N10" s="131">
        <v>51.000000999999997</v>
      </c>
      <c r="O10" s="131">
        <v>0</v>
      </c>
      <c r="P10" s="131">
        <v>0</v>
      </c>
      <c r="Q10" s="132">
        <f t="shared" si="1"/>
        <v>677.43831139999998</v>
      </c>
      <c r="S10" s="133">
        <f t="shared" si="2"/>
        <v>0.57669434753425586</v>
      </c>
      <c r="T10" s="133">
        <f t="shared" si="3"/>
        <v>0.22571070753251155</v>
      </c>
      <c r="U10" s="133">
        <f t="shared" si="4"/>
        <v>0.19759494493323257</v>
      </c>
      <c r="V10" s="133">
        <f t="shared" si="5"/>
        <v>0</v>
      </c>
      <c r="W10" s="133">
        <f t="shared" si="6"/>
        <v>0</v>
      </c>
      <c r="X10" s="133">
        <f t="shared" si="7"/>
        <v>0</v>
      </c>
      <c r="Y10" s="134">
        <f t="shared" si="8"/>
        <v>1</v>
      </c>
      <c r="Z10" s="98"/>
      <c r="AA10" s="133">
        <f t="shared" si="9"/>
        <v>0.65970976822436622</v>
      </c>
      <c r="AB10" s="133">
        <f t="shared" si="10"/>
        <v>0.10053325986133473</v>
      </c>
      <c r="AC10" s="133">
        <f t="shared" si="11"/>
        <v>0.16447336285091008</v>
      </c>
      <c r="AD10" s="133">
        <f t="shared" si="12"/>
        <v>7.5283609063389031E-2</v>
      </c>
      <c r="AE10" s="133">
        <f t="shared" si="13"/>
        <v>0</v>
      </c>
      <c r="AF10" s="133">
        <f t="shared" si="14"/>
        <v>0</v>
      </c>
      <c r="AG10" s="134">
        <f t="shared" si="15"/>
        <v>1</v>
      </c>
    </row>
    <row r="11" spans="1:33" x14ac:dyDescent="0.25">
      <c r="B11" s="2" t="s">
        <v>21</v>
      </c>
      <c r="C11" s="131">
        <v>286.79134920000013</v>
      </c>
      <c r="D11" s="131">
        <v>28.87991190000001</v>
      </c>
      <c r="E11" s="131">
        <v>219.51690830000001</v>
      </c>
      <c r="F11" s="131">
        <v>0</v>
      </c>
      <c r="G11" s="131">
        <v>0</v>
      </c>
      <c r="H11" s="131">
        <v>0</v>
      </c>
      <c r="I11" s="132">
        <f t="shared" si="0"/>
        <v>535.18816940000011</v>
      </c>
      <c r="J11" s="15"/>
      <c r="K11" s="131">
        <v>396.31992050000002</v>
      </c>
      <c r="L11" s="131">
        <v>8.2013020000000001</v>
      </c>
      <c r="M11" s="131">
        <v>202.12446460000001</v>
      </c>
      <c r="N11" s="131">
        <v>442.00000699999998</v>
      </c>
      <c r="O11" s="131">
        <v>0</v>
      </c>
      <c r="P11" s="131">
        <v>0</v>
      </c>
      <c r="Q11" s="132">
        <f t="shared" si="1"/>
        <v>1048.6456941000001</v>
      </c>
      <c r="S11" s="133">
        <f t="shared" si="2"/>
        <v>0.53587012119778754</v>
      </c>
      <c r="T11" s="133">
        <f t="shared" si="3"/>
        <v>5.3962164246600039E-2</v>
      </c>
      <c r="U11" s="133">
        <f t="shared" si="4"/>
        <v>0.41016771455561246</v>
      </c>
      <c r="V11" s="133">
        <f t="shared" si="5"/>
        <v>0</v>
      </c>
      <c r="W11" s="133">
        <f t="shared" si="6"/>
        <v>0</v>
      </c>
      <c r="X11" s="133">
        <f t="shared" si="7"/>
        <v>0</v>
      </c>
      <c r="Y11" s="134">
        <f t="shared" si="8"/>
        <v>1</v>
      </c>
      <c r="Z11" s="98"/>
      <c r="AA11" s="133">
        <f t="shared" si="9"/>
        <v>0.37793500963177223</v>
      </c>
      <c r="AB11" s="133">
        <f t="shared" si="10"/>
        <v>7.8208512619114563E-3</v>
      </c>
      <c r="AC11" s="133">
        <f t="shared" si="11"/>
        <v>0.19274809951274655</v>
      </c>
      <c r="AD11" s="133">
        <f t="shared" si="12"/>
        <v>0.42149603959356963</v>
      </c>
      <c r="AE11" s="133">
        <f t="shared" si="13"/>
        <v>0</v>
      </c>
      <c r="AF11" s="133">
        <f t="shared" si="14"/>
        <v>0</v>
      </c>
      <c r="AG11" s="134">
        <f t="shared" si="15"/>
        <v>0.99999999999999989</v>
      </c>
    </row>
    <row r="12" spans="1:33" x14ac:dyDescent="0.25">
      <c r="B12" s="2" t="s">
        <v>22</v>
      </c>
      <c r="C12" s="131">
        <v>3.6521739000000002</v>
      </c>
      <c r="D12" s="131">
        <v>0</v>
      </c>
      <c r="E12" s="131">
        <v>0</v>
      </c>
      <c r="F12" s="131">
        <v>0</v>
      </c>
      <c r="G12" s="131">
        <v>0</v>
      </c>
      <c r="H12" s="131">
        <v>0</v>
      </c>
      <c r="I12" s="132">
        <f t="shared" si="0"/>
        <v>3.6521739000000002</v>
      </c>
      <c r="J12" s="131"/>
      <c r="K12" s="131">
        <v>7.7083332000000002</v>
      </c>
      <c r="L12" s="131">
        <v>0</v>
      </c>
      <c r="M12" s="131">
        <v>0</v>
      </c>
      <c r="N12" s="131">
        <v>0</v>
      </c>
      <c r="O12" s="131">
        <v>0</v>
      </c>
      <c r="P12" s="131">
        <v>0</v>
      </c>
      <c r="Q12" s="132">
        <f t="shared" si="1"/>
        <v>7.7083332000000002</v>
      </c>
      <c r="S12" s="133">
        <f t="shared" si="2"/>
        <v>1</v>
      </c>
      <c r="T12" s="133">
        <f t="shared" si="3"/>
        <v>0</v>
      </c>
      <c r="U12" s="133">
        <f t="shared" si="4"/>
        <v>0</v>
      </c>
      <c r="V12" s="133">
        <f t="shared" si="5"/>
        <v>0</v>
      </c>
      <c r="W12" s="133">
        <f t="shared" si="6"/>
        <v>0</v>
      </c>
      <c r="X12" s="133">
        <f t="shared" si="7"/>
        <v>0</v>
      </c>
      <c r="Y12" s="134">
        <f t="shared" si="8"/>
        <v>1</v>
      </c>
      <c r="Z12" s="133"/>
      <c r="AA12" s="133">
        <f t="shared" si="9"/>
        <v>1</v>
      </c>
      <c r="AB12" s="133">
        <f t="shared" si="10"/>
        <v>0</v>
      </c>
      <c r="AC12" s="133">
        <f t="shared" si="11"/>
        <v>0</v>
      </c>
      <c r="AD12" s="133">
        <f t="shared" si="12"/>
        <v>0</v>
      </c>
      <c r="AE12" s="133">
        <f t="shared" si="13"/>
        <v>0</v>
      </c>
      <c r="AF12" s="133">
        <f t="shared" si="14"/>
        <v>0</v>
      </c>
      <c r="AG12" s="134">
        <f t="shared" si="15"/>
        <v>1</v>
      </c>
    </row>
    <row r="13" spans="1:33" x14ac:dyDescent="0.25">
      <c r="B13" s="11" t="s">
        <v>23</v>
      </c>
      <c r="C13" s="17">
        <v>0</v>
      </c>
      <c r="D13" s="17">
        <v>0</v>
      </c>
      <c r="E13" s="17">
        <v>0</v>
      </c>
      <c r="F13" s="17">
        <v>0</v>
      </c>
      <c r="G13" s="17">
        <v>0</v>
      </c>
      <c r="H13" s="17">
        <v>0</v>
      </c>
      <c r="I13" s="132">
        <f t="shared" si="0"/>
        <v>0</v>
      </c>
      <c r="J13" s="17"/>
      <c r="K13" s="17">
        <v>0</v>
      </c>
      <c r="L13" s="17">
        <v>0</v>
      </c>
      <c r="M13" s="17">
        <v>0</v>
      </c>
      <c r="N13" s="17">
        <v>0</v>
      </c>
      <c r="O13" s="17">
        <v>872.61999999999989</v>
      </c>
      <c r="P13" s="17">
        <v>0</v>
      </c>
      <c r="Q13" s="132">
        <f t="shared" si="1"/>
        <v>872.61999999999989</v>
      </c>
      <c r="S13" s="133" t="str">
        <f t="shared" si="2"/>
        <v/>
      </c>
      <c r="T13" s="133" t="str">
        <f t="shared" si="3"/>
        <v/>
      </c>
      <c r="U13" s="133" t="str">
        <f t="shared" si="4"/>
        <v/>
      </c>
      <c r="V13" s="133" t="str">
        <f t="shared" si="5"/>
        <v/>
      </c>
      <c r="W13" s="133" t="str">
        <f t="shared" si="6"/>
        <v/>
      </c>
      <c r="X13" s="133" t="str">
        <f t="shared" si="7"/>
        <v/>
      </c>
      <c r="Y13" s="134">
        <f t="shared" si="8"/>
        <v>0</v>
      </c>
      <c r="Z13" s="100"/>
      <c r="AA13" s="133">
        <f t="shared" si="9"/>
        <v>0</v>
      </c>
      <c r="AB13" s="133">
        <f t="shared" si="10"/>
        <v>0</v>
      </c>
      <c r="AC13" s="133">
        <f t="shared" si="11"/>
        <v>0</v>
      </c>
      <c r="AD13" s="133">
        <f t="shared" si="12"/>
        <v>0</v>
      </c>
      <c r="AE13" s="133">
        <f t="shared" si="13"/>
        <v>1</v>
      </c>
      <c r="AF13" s="133">
        <f t="shared" si="14"/>
        <v>0</v>
      </c>
      <c r="AG13" s="134">
        <f t="shared" si="15"/>
        <v>1</v>
      </c>
    </row>
    <row r="14" spans="1:33" x14ac:dyDescent="0.25">
      <c r="B14" s="11" t="s">
        <v>24</v>
      </c>
      <c r="C14" s="17">
        <v>822.76110160000007</v>
      </c>
      <c r="D14" s="17">
        <v>114.49221660000001</v>
      </c>
      <c r="E14" s="17">
        <v>983.22246399999995</v>
      </c>
      <c r="F14" s="17">
        <v>0</v>
      </c>
      <c r="G14" s="17">
        <v>0</v>
      </c>
      <c r="H14" s="17">
        <v>61.578125</v>
      </c>
      <c r="I14" s="132">
        <f t="shared" si="0"/>
        <v>1982.0539072000001</v>
      </c>
      <c r="J14" s="17"/>
      <c r="K14" s="17">
        <v>1192.351124</v>
      </c>
      <c r="L14" s="17">
        <v>20.9795944</v>
      </c>
      <c r="M14" s="17">
        <v>494.67090860000002</v>
      </c>
      <c r="N14" s="17">
        <v>1441.6999917999999</v>
      </c>
      <c r="O14" s="17">
        <v>781.09999989999983</v>
      </c>
      <c r="P14" s="17">
        <v>90</v>
      </c>
      <c r="Q14" s="132">
        <f t="shared" si="1"/>
        <v>4020.8016186999994</v>
      </c>
      <c r="S14" s="133">
        <f t="shared" si="2"/>
        <v>0.41510531000758444</v>
      </c>
      <c r="T14" s="133">
        <f t="shared" si="3"/>
        <v>5.7764431221621212E-2</v>
      </c>
      <c r="U14" s="133">
        <f t="shared" si="4"/>
        <v>0.49606242314013277</v>
      </c>
      <c r="V14" s="133">
        <f t="shared" si="5"/>
        <v>0</v>
      </c>
      <c r="W14" s="133">
        <f t="shared" si="6"/>
        <v>0</v>
      </c>
      <c r="X14" s="133">
        <f t="shared" si="7"/>
        <v>3.1067835630661497E-2</v>
      </c>
      <c r="Y14" s="134">
        <f t="shared" si="8"/>
        <v>1</v>
      </c>
      <c r="Z14" s="100"/>
      <c r="AA14" s="133">
        <f t="shared" si="9"/>
        <v>0.29654562375188992</v>
      </c>
      <c r="AB14" s="133">
        <f t="shared" si="10"/>
        <v>5.2177641151027734E-3</v>
      </c>
      <c r="AC14" s="133">
        <f t="shared" si="11"/>
        <v>0.12302793211666493</v>
      </c>
      <c r="AD14" s="133">
        <f t="shared" si="12"/>
        <v>0.35856033908634583</v>
      </c>
      <c r="AE14" s="133">
        <f t="shared" si="13"/>
        <v>0.19426474468853405</v>
      </c>
      <c r="AF14" s="133">
        <f t="shared" si="14"/>
        <v>2.2383596241462588E-2</v>
      </c>
      <c r="AG14" s="134">
        <f t="shared" si="15"/>
        <v>1</v>
      </c>
    </row>
    <row r="15" spans="1:33" x14ac:dyDescent="0.25">
      <c r="B15" s="11" t="s">
        <v>25</v>
      </c>
      <c r="C15" s="17">
        <v>0</v>
      </c>
      <c r="D15" s="17">
        <v>0</v>
      </c>
      <c r="E15" s="17">
        <v>0</v>
      </c>
      <c r="F15" s="17">
        <v>0</v>
      </c>
      <c r="G15" s="17">
        <v>0</v>
      </c>
      <c r="H15" s="17">
        <v>0</v>
      </c>
      <c r="I15" s="132">
        <f t="shared" si="0"/>
        <v>0</v>
      </c>
      <c r="J15" s="17"/>
      <c r="K15" s="17">
        <v>0</v>
      </c>
      <c r="L15" s="17">
        <v>0</v>
      </c>
      <c r="M15" s="17">
        <v>0</v>
      </c>
      <c r="N15" s="17">
        <v>0</v>
      </c>
      <c r="O15" s="17">
        <v>1040.06</v>
      </c>
      <c r="P15" s="17">
        <v>0</v>
      </c>
      <c r="Q15" s="132">
        <f t="shared" si="1"/>
        <v>1040.06</v>
      </c>
      <c r="S15" s="133" t="str">
        <f t="shared" si="2"/>
        <v/>
      </c>
      <c r="T15" s="133" t="str">
        <f t="shared" si="3"/>
        <v/>
      </c>
      <c r="U15" s="133" t="str">
        <f t="shared" si="4"/>
        <v/>
      </c>
      <c r="V15" s="133" t="str">
        <f t="shared" si="5"/>
        <v/>
      </c>
      <c r="W15" s="133" t="str">
        <f t="shared" si="6"/>
        <v/>
      </c>
      <c r="X15" s="133" t="str">
        <f t="shared" si="7"/>
        <v/>
      </c>
      <c r="Y15" s="134">
        <f t="shared" si="8"/>
        <v>0</v>
      </c>
      <c r="Z15" s="100"/>
      <c r="AA15" s="133">
        <f t="shared" si="9"/>
        <v>0</v>
      </c>
      <c r="AB15" s="133">
        <f t="shared" si="10"/>
        <v>0</v>
      </c>
      <c r="AC15" s="133">
        <f t="shared" si="11"/>
        <v>0</v>
      </c>
      <c r="AD15" s="133">
        <f t="shared" si="12"/>
        <v>0</v>
      </c>
      <c r="AE15" s="133">
        <f t="shared" si="13"/>
        <v>1</v>
      </c>
      <c r="AF15" s="133">
        <f t="shared" si="14"/>
        <v>0</v>
      </c>
      <c r="AG15" s="134">
        <f t="shared" si="15"/>
        <v>1</v>
      </c>
    </row>
    <row r="16" spans="1:33" x14ac:dyDescent="0.25">
      <c r="B16" s="11" t="s">
        <v>26</v>
      </c>
      <c r="C16" s="17">
        <v>119.7526921</v>
      </c>
      <c r="D16" s="17">
        <v>35.3652984</v>
      </c>
      <c r="E16" s="17">
        <v>24.341800299999999</v>
      </c>
      <c r="F16" s="17">
        <v>0</v>
      </c>
      <c r="G16" s="17">
        <v>0</v>
      </c>
      <c r="H16" s="17">
        <v>0</v>
      </c>
      <c r="I16" s="132">
        <f t="shared" si="0"/>
        <v>179.45979080000001</v>
      </c>
      <c r="J16" s="17"/>
      <c r="K16" s="17">
        <v>22.943237100000001</v>
      </c>
      <c r="L16" s="17">
        <v>0.38888879999999998</v>
      </c>
      <c r="M16" s="17">
        <v>1.0521739999999999</v>
      </c>
      <c r="N16" s="17">
        <v>8.5</v>
      </c>
      <c r="O16" s="17">
        <v>0</v>
      </c>
      <c r="P16" s="17">
        <v>0</v>
      </c>
      <c r="Q16" s="132">
        <f t="shared" si="1"/>
        <v>32.884299900000002</v>
      </c>
      <c r="S16" s="133">
        <f t="shared" si="2"/>
        <v>0.66729539562129037</v>
      </c>
      <c r="T16" s="133">
        <f t="shared" si="3"/>
        <v>0.1970653049485222</v>
      </c>
      <c r="U16" s="133">
        <f t="shared" si="4"/>
        <v>0.13563929943018743</v>
      </c>
      <c r="V16" s="133">
        <f t="shared" si="5"/>
        <v>0</v>
      </c>
      <c r="W16" s="133">
        <f t="shared" si="6"/>
        <v>0</v>
      </c>
      <c r="X16" s="133">
        <f t="shared" si="7"/>
        <v>0</v>
      </c>
      <c r="Y16" s="134">
        <f t="shared" si="8"/>
        <v>1</v>
      </c>
      <c r="Z16" s="100"/>
      <c r="AA16" s="133">
        <f t="shared" si="9"/>
        <v>0.69769577487644796</v>
      </c>
      <c r="AB16" s="133">
        <f t="shared" si="10"/>
        <v>1.1825971700252009E-2</v>
      </c>
      <c r="AC16" s="133">
        <f t="shared" si="11"/>
        <v>3.199624146476051E-2</v>
      </c>
      <c r="AD16" s="133">
        <f t="shared" si="12"/>
        <v>0.25848201195853948</v>
      </c>
      <c r="AE16" s="133">
        <f t="shared" si="13"/>
        <v>0</v>
      </c>
      <c r="AF16" s="133">
        <f t="shared" si="14"/>
        <v>0</v>
      </c>
      <c r="AG16" s="134">
        <f t="shared" si="15"/>
        <v>1</v>
      </c>
    </row>
    <row r="17" spans="2:33" x14ac:dyDescent="0.25">
      <c r="B17" s="11" t="s">
        <v>27</v>
      </c>
      <c r="C17" s="17">
        <v>81.450109999999981</v>
      </c>
      <c r="D17" s="17">
        <v>12.799303</v>
      </c>
      <c r="E17" s="17">
        <v>2.3271459999999999</v>
      </c>
      <c r="F17" s="17">
        <v>0</v>
      </c>
      <c r="G17" s="17">
        <v>0</v>
      </c>
      <c r="H17" s="17">
        <v>0</v>
      </c>
      <c r="I17" s="132">
        <f t="shared" si="0"/>
        <v>96.576558999999975</v>
      </c>
      <c r="J17" s="17"/>
      <c r="K17" s="17">
        <v>229.39354320000001</v>
      </c>
      <c r="L17" s="17">
        <v>12.6359631</v>
      </c>
      <c r="M17" s="17">
        <v>8.8000001999999995</v>
      </c>
      <c r="N17" s="17">
        <v>0</v>
      </c>
      <c r="O17" s="17">
        <v>109.48</v>
      </c>
      <c r="P17" s="17">
        <v>0</v>
      </c>
      <c r="Q17" s="132">
        <f t="shared" si="1"/>
        <v>360.3095065</v>
      </c>
      <c r="S17" s="133">
        <f t="shared" si="2"/>
        <v>0.84337349397590367</v>
      </c>
      <c r="T17" s="133">
        <f t="shared" si="3"/>
        <v>0.13253012048192775</v>
      </c>
      <c r="U17" s="133">
        <f t="shared" si="4"/>
        <v>2.4096385542168679E-2</v>
      </c>
      <c r="V17" s="133">
        <f t="shared" si="5"/>
        <v>0</v>
      </c>
      <c r="W17" s="133">
        <f t="shared" si="6"/>
        <v>0</v>
      </c>
      <c r="X17" s="133">
        <f t="shared" si="7"/>
        <v>0</v>
      </c>
      <c r="Y17" s="134">
        <f t="shared" si="8"/>
        <v>1.0000000000000002</v>
      </c>
      <c r="Z17" s="100"/>
      <c r="AA17" s="133">
        <f t="shared" si="9"/>
        <v>0.63665692706334409</v>
      </c>
      <c r="AB17" s="133">
        <f t="shared" si="10"/>
        <v>3.5069746626293911E-2</v>
      </c>
      <c r="AC17" s="133">
        <f t="shared" si="11"/>
        <v>2.4423447178738258E-2</v>
      </c>
      <c r="AD17" s="133">
        <f t="shared" si="12"/>
        <v>0</v>
      </c>
      <c r="AE17" s="133">
        <f t="shared" si="13"/>
        <v>0.30384987913162376</v>
      </c>
      <c r="AF17" s="133">
        <f t="shared" si="14"/>
        <v>0</v>
      </c>
      <c r="AG17" s="134">
        <f t="shared" si="15"/>
        <v>1</v>
      </c>
    </row>
    <row r="18" spans="2:33" x14ac:dyDescent="0.25">
      <c r="B18" s="11" t="s">
        <v>28</v>
      </c>
      <c r="C18" s="17">
        <v>708.02236600000015</v>
      </c>
      <c r="D18" s="17">
        <v>24.30524539999999</v>
      </c>
      <c r="E18" s="17">
        <v>9.5107482000000001</v>
      </c>
      <c r="F18" s="17">
        <v>0</v>
      </c>
      <c r="G18" s="17">
        <v>0</v>
      </c>
      <c r="H18" s="17">
        <v>0</v>
      </c>
      <c r="I18" s="132">
        <f t="shared" si="0"/>
        <v>741.8383596000001</v>
      </c>
      <c r="J18" s="17"/>
      <c r="K18" s="17">
        <v>1657.7741828000001</v>
      </c>
      <c r="L18" s="17">
        <v>16.048469699999998</v>
      </c>
      <c r="M18" s="17">
        <v>23.574311999999999</v>
      </c>
      <c r="N18" s="17">
        <v>0</v>
      </c>
      <c r="O18" s="17">
        <v>0</v>
      </c>
      <c r="P18" s="17">
        <v>0</v>
      </c>
      <c r="Q18" s="132">
        <f t="shared" si="1"/>
        <v>1697.3969645</v>
      </c>
      <c r="S18" s="133">
        <f t="shared" si="2"/>
        <v>0.9544159544159545</v>
      </c>
      <c r="T18" s="133">
        <f t="shared" si="3"/>
        <v>3.2763532763532742E-2</v>
      </c>
      <c r="U18" s="133">
        <f t="shared" si="4"/>
        <v>1.2820512820512818E-2</v>
      </c>
      <c r="V18" s="133">
        <f t="shared" si="5"/>
        <v>0</v>
      </c>
      <c r="W18" s="133">
        <f t="shared" si="6"/>
        <v>0</v>
      </c>
      <c r="X18" s="133">
        <f t="shared" si="7"/>
        <v>0</v>
      </c>
      <c r="Y18" s="134">
        <f t="shared" si="8"/>
        <v>1</v>
      </c>
      <c r="Z18" s="100"/>
      <c r="AA18" s="133">
        <f t="shared" si="9"/>
        <v>0.97665673821228283</v>
      </c>
      <c r="AB18" s="133">
        <f t="shared" si="10"/>
        <v>9.4547533874772636E-3</v>
      </c>
      <c r="AC18" s="133">
        <f t="shared" si="11"/>
        <v>1.3888508400239925E-2</v>
      </c>
      <c r="AD18" s="133">
        <f t="shared" si="12"/>
        <v>0</v>
      </c>
      <c r="AE18" s="133">
        <f t="shared" si="13"/>
        <v>0</v>
      </c>
      <c r="AF18" s="133">
        <f t="shared" si="14"/>
        <v>0</v>
      </c>
      <c r="AG18" s="134">
        <f t="shared" si="15"/>
        <v>1</v>
      </c>
    </row>
    <row r="19" spans="2:33" x14ac:dyDescent="0.25">
      <c r="B19" s="11" t="s">
        <v>29</v>
      </c>
      <c r="C19" s="17">
        <v>480.7537127999999</v>
      </c>
      <c r="D19" s="17">
        <v>192.7106996</v>
      </c>
      <c r="E19" s="17">
        <v>207.1112182</v>
      </c>
      <c r="F19" s="17">
        <v>0</v>
      </c>
      <c r="G19" s="17">
        <v>0</v>
      </c>
      <c r="H19" s="17">
        <v>0</v>
      </c>
      <c r="I19" s="132">
        <f t="shared" si="0"/>
        <v>880.57563059999984</v>
      </c>
      <c r="J19" s="17"/>
      <c r="K19" s="17">
        <v>440.96031840000001</v>
      </c>
      <c r="L19" s="17">
        <v>46.1729044</v>
      </c>
      <c r="M19" s="17">
        <v>72.53467169999999</v>
      </c>
      <c r="N19" s="17">
        <v>181.9000063</v>
      </c>
      <c r="O19" s="17">
        <v>222.18</v>
      </c>
      <c r="P19" s="17">
        <v>0</v>
      </c>
      <c r="Q19" s="132">
        <f t="shared" si="1"/>
        <v>963.74790080000002</v>
      </c>
      <c r="S19" s="133">
        <f t="shared" si="2"/>
        <v>0.54595391479597</v>
      </c>
      <c r="T19" s="133">
        <f t="shared" si="3"/>
        <v>0.21884627839256948</v>
      </c>
      <c r="U19" s="133">
        <f t="shared" si="4"/>
        <v>0.23519980681146052</v>
      </c>
      <c r="V19" s="133">
        <f t="shared" si="5"/>
        <v>0</v>
      </c>
      <c r="W19" s="133">
        <f t="shared" si="6"/>
        <v>0</v>
      </c>
      <c r="X19" s="133">
        <f t="shared" si="7"/>
        <v>0</v>
      </c>
      <c r="Y19" s="134">
        <f t="shared" si="8"/>
        <v>1</v>
      </c>
      <c r="Z19" s="100"/>
      <c r="AA19" s="133">
        <f t="shared" si="9"/>
        <v>0.45754737108528287</v>
      </c>
      <c r="AB19" s="133">
        <f t="shared" si="10"/>
        <v>4.7909732785588653E-2</v>
      </c>
      <c r="AC19" s="133">
        <f t="shared" si="11"/>
        <v>7.5263117709298763E-2</v>
      </c>
      <c r="AD19" s="133">
        <f t="shared" si="12"/>
        <v>0.1887423112922022</v>
      </c>
      <c r="AE19" s="133">
        <f t="shared" si="13"/>
        <v>0.23053746712762749</v>
      </c>
      <c r="AF19" s="133">
        <f t="shared" si="14"/>
        <v>0</v>
      </c>
      <c r="AG19" s="134">
        <f t="shared" si="15"/>
        <v>0.99999999999999989</v>
      </c>
    </row>
    <row r="20" spans="2:33" x14ac:dyDescent="0.25">
      <c r="B20" s="11" t="s">
        <v>30</v>
      </c>
      <c r="C20" s="17">
        <v>0</v>
      </c>
      <c r="D20" s="17">
        <v>0</v>
      </c>
      <c r="E20" s="17">
        <v>0</v>
      </c>
      <c r="F20" s="17">
        <v>0</v>
      </c>
      <c r="G20" s="17">
        <v>0</v>
      </c>
      <c r="H20" s="17">
        <v>0</v>
      </c>
      <c r="I20" s="132">
        <f t="shared" si="0"/>
        <v>0</v>
      </c>
      <c r="J20" s="17"/>
      <c r="K20" s="17">
        <v>0</v>
      </c>
      <c r="L20" s="17">
        <v>0</v>
      </c>
      <c r="M20" s="17">
        <v>0</v>
      </c>
      <c r="N20" s="17">
        <v>0</v>
      </c>
      <c r="O20" s="17">
        <v>238.28</v>
      </c>
      <c r="P20" s="17">
        <v>0</v>
      </c>
      <c r="Q20" s="132">
        <f t="shared" si="1"/>
        <v>238.28</v>
      </c>
      <c r="S20" s="133" t="str">
        <f t="shared" si="2"/>
        <v/>
      </c>
      <c r="T20" s="133" t="str">
        <f t="shared" si="3"/>
        <v/>
      </c>
      <c r="U20" s="133" t="str">
        <f t="shared" si="4"/>
        <v/>
      </c>
      <c r="V20" s="133" t="str">
        <f t="shared" si="5"/>
        <v/>
      </c>
      <c r="W20" s="133" t="str">
        <f t="shared" si="6"/>
        <v/>
      </c>
      <c r="X20" s="133" t="str">
        <f t="shared" si="7"/>
        <v/>
      </c>
      <c r="Y20" s="134">
        <f t="shared" si="8"/>
        <v>0</v>
      </c>
      <c r="Z20" s="100"/>
      <c r="AA20" s="133">
        <f t="shared" si="9"/>
        <v>0</v>
      </c>
      <c r="AB20" s="133">
        <f t="shared" si="10"/>
        <v>0</v>
      </c>
      <c r="AC20" s="133">
        <f t="shared" si="11"/>
        <v>0</v>
      </c>
      <c r="AD20" s="133">
        <f t="shared" si="12"/>
        <v>0</v>
      </c>
      <c r="AE20" s="133">
        <f t="shared" si="13"/>
        <v>1</v>
      </c>
      <c r="AF20" s="133">
        <f t="shared" si="14"/>
        <v>0</v>
      </c>
      <c r="AG20" s="134">
        <f t="shared" si="15"/>
        <v>1</v>
      </c>
    </row>
    <row r="21" spans="2:33" x14ac:dyDescent="0.25">
      <c r="B21" s="11" t="s">
        <v>31</v>
      </c>
      <c r="C21" s="17">
        <v>0</v>
      </c>
      <c r="D21" s="17">
        <v>0</v>
      </c>
      <c r="E21" s="17">
        <v>0</v>
      </c>
      <c r="F21" s="17">
        <v>0</v>
      </c>
      <c r="G21" s="17">
        <v>0</v>
      </c>
      <c r="H21" s="17">
        <v>0</v>
      </c>
      <c r="I21" s="132">
        <f t="shared" si="0"/>
        <v>0</v>
      </c>
      <c r="J21" s="17"/>
      <c r="K21" s="17">
        <v>0</v>
      </c>
      <c r="L21" s="17">
        <v>0</v>
      </c>
      <c r="M21" s="17">
        <v>0</v>
      </c>
      <c r="N21" s="17">
        <v>0</v>
      </c>
      <c r="O21" s="17">
        <v>196.42</v>
      </c>
      <c r="P21" s="17">
        <v>0</v>
      </c>
      <c r="Q21" s="132">
        <f t="shared" si="1"/>
        <v>196.42</v>
      </c>
      <c r="S21" s="133" t="str">
        <f t="shared" si="2"/>
        <v/>
      </c>
      <c r="T21" s="133" t="str">
        <f t="shared" si="3"/>
        <v/>
      </c>
      <c r="U21" s="133" t="str">
        <f t="shared" si="4"/>
        <v/>
      </c>
      <c r="V21" s="133" t="str">
        <f t="shared" si="5"/>
        <v/>
      </c>
      <c r="W21" s="133" t="str">
        <f t="shared" si="6"/>
        <v/>
      </c>
      <c r="X21" s="133" t="str">
        <f t="shared" si="7"/>
        <v/>
      </c>
      <c r="Y21" s="134">
        <f t="shared" si="8"/>
        <v>0</v>
      </c>
      <c r="Z21" s="100"/>
      <c r="AA21" s="133">
        <f t="shared" si="9"/>
        <v>0</v>
      </c>
      <c r="AB21" s="133">
        <f t="shared" si="10"/>
        <v>0</v>
      </c>
      <c r="AC21" s="133">
        <f t="shared" si="11"/>
        <v>0</v>
      </c>
      <c r="AD21" s="133">
        <f t="shared" si="12"/>
        <v>0</v>
      </c>
      <c r="AE21" s="133">
        <f t="shared" si="13"/>
        <v>1</v>
      </c>
      <c r="AF21" s="133">
        <f t="shared" si="14"/>
        <v>0</v>
      </c>
      <c r="AG21" s="134">
        <f t="shared" si="15"/>
        <v>1</v>
      </c>
    </row>
    <row r="22" spans="2:33" x14ac:dyDescent="0.25">
      <c r="B22" s="11" t="s">
        <v>32</v>
      </c>
      <c r="C22" s="17">
        <v>414.65321369999992</v>
      </c>
      <c r="D22" s="17">
        <v>29.03069189999999</v>
      </c>
      <c r="E22" s="17">
        <v>84.727696600000002</v>
      </c>
      <c r="F22" s="17">
        <v>0</v>
      </c>
      <c r="G22" s="17">
        <v>0</v>
      </c>
      <c r="H22" s="17">
        <v>45.292930599999998</v>
      </c>
      <c r="I22" s="132">
        <f t="shared" si="0"/>
        <v>573.70453279999981</v>
      </c>
      <c r="J22" s="17"/>
      <c r="K22" s="17">
        <v>1168.3276765999999</v>
      </c>
      <c r="L22" s="17">
        <v>42.736161399999993</v>
      </c>
      <c r="M22" s="17">
        <v>62.159385399999998</v>
      </c>
      <c r="N22" s="17">
        <v>503.20000440000001</v>
      </c>
      <c r="O22" s="17">
        <v>0</v>
      </c>
      <c r="P22" s="17">
        <v>0</v>
      </c>
      <c r="Q22" s="132">
        <f t="shared" si="1"/>
        <v>1776.4232277999999</v>
      </c>
      <c r="S22" s="133">
        <f t="shared" si="2"/>
        <v>0.72276440221983207</v>
      </c>
      <c r="T22" s="133">
        <f t="shared" si="3"/>
        <v>5.060216581924834E-2</v>
      </c>
      <c r="U22" s="133">
        <f t="shared" si="4"/>
        <v>0.14768524868799857</v>
      </c>
      <c r="V22" s="133">
        <f t="shared" si="5"/>
        <v>0</v>
      </c>
      <c r="W22" s="133">
        <f t="shared" si="6"/>
        <v>0</v>
      </c>
      <c r="X22" s="133">
        <f t="shared" si="7"/>
        <v>7.8948183272921163E-2</v>
      </c>
      <c r="Y22" s="134">
        <f t="shared" si="8"/>
        <v>1.0000000000000002</v>
      </c>
      <c r="Z22" s="100"/>
      <c r="AA22" s="133">
        <f t="shared" si="9"/>
        <v>0.65768543121725997</v>
      </c>
      <c r="AB22" s="133">
        <f t="shared" si="10"/>
        <v>2.4057420963204991E-2</v>
      </c>
      <c r="AC22" s="133">
        <f t="shared" si="11"/>
        <v>3.4991315373071818E-2</v>
      </c>
      <c r="AD22" s="133">
        <f t="shared" si="12"/>
        <v>0.28326583244646314</v>
      </c>
      <c r="AE22" s="133">
        <f t="shared" si="13"/>
        <v>0</v>
      </c>
      <c r="AF22" s="133">
        <f t="shared" si="14"/>
        <v>0</v>
      </c>
      <c r="AG22" s="134">
        <f t="shared" si="15"/>
        <v>1</v>
      </c>
    </row>
    <row r="23" spans="2:33" x14ac:dyDescent="0.25">
      <c r="B23" s="11" t="s">
        <v>33</v>
      </c>
      <c r="C23" s="17">
        <v>2155.1358233000001</v>
      </c>
      <c r="D23" s="17">
        <v>486.53493259999999</v>
      </c>
      <c r="E23" s="17">
        <v>44.638044800000003</v>
      </c>
      <c r="F23" s="17">
        <v>0</v>
      </c>
      <c r="G23" s="17">
        <v>0</v>
      </c>
      <c r="H23" s="17">
        <v>0</v>
      </c>
      <c r="I23" s="132">
        <f t="shared" si="0"/>
        <v>2686.3088007000001</v>
      </c>
      <c r="J23" s="17"/>
      <c r="K23" s="17">
        <v>3267.9086385000001</v>
      </c>
      <c r="L23" s="17">
        <v>240.4407923</v>
      </c>
      <c r="M23" s="17">
        <v>39.562903899999988</v>
      </c>
      <c r="N23" s="17">
        <v>180.7999997</v>
      </c>
      <c r="O23" s="17">
        <v>1230.04</v>
      </c>
      <c r="P23" s="17">
        <v>0</v>
      </c>
      <c r="Q23" s="132">
        <f t="shared" si="1"/>
        <v>4958.7523344000001</v>
      </c>
      <c r="S23" s="133">
        <f t="shared" si="2"/>
        <v>0.8022665982177527</v>
      </c>
      <c r="T23" s="133">
        <f t="shared" si="3"/>
        <v>0.18111653152951679</v>
      </c>
      <c r="U23" s="133">
        <f t="shared" si="4"/>
        <v>1.6616870252730509E-2</v>
      </c>
      <c r="V23" s="133">
        <f t="shared" si="5"/>
        <v>0</v>
      </c>
      <c r="W23" s="133">
        <f t="shared" si="6"/>
        <v>0</v>
      </c>
      <c r="X23" s="133">
        <f t="shared" si="7"/>
        <v>0</v>
      </c>
      <c r="Y23" s="134">
        <f t="shared" si="8"/>
        <v>1</v>
      </c>
      <c r="Z23" s="100"/>
      <c r="AA23" s="133">
        <f t="shared" si="9"/>
        <v>0.6590183211671552</v>
      </c>
      <c r="AB23" s="133">
        <f t="shared" si="10"/>
        <v>4.8488163167982233E-2</v>
      </c>
      <c r="AC23" s="133">
        <f t="shared" si="11"/>
        <v>7.9783988455206893E-3</v>
      </c>
      <c r="AD23" s="133">
        <f t="shared" si="12"/>
        <v>3.646078438839323E-2</v>
      </c>
      <c r="AE23" s="133">
        <f t="shared" si="13"/>
        <v>0.2480543324309486</v>
      </c>
      <c r="AF23" s="133">
        <f t="shared" si="14"/>
        <v>0</v>
      </c>
      <c r="AG23" s="134">
        <f t="shared" si="15"/>
        <v>0.99999999999999978</v>
      </c>
    </row>
    <row r="24" spans="2:33" x14ac:dyDescent="0.25">
      <c r="B24" s="11"/>
      <c r="C24" s="17"/>
      <c r="D24" s="17"/>
      <c r="E24" s="17"/>
      <c r="F24" s="17"/>
      <c r="G24" s="17"/>
      <c r="H24" s="17"/>
      <c r="I24" s="6"/>
      <c r="J24" s="17"/>
      <c r="K24" s="17"/>
      <c r="L24" s="17"/>
      <c r="M24" s="17"/>
      <c r="N24" s="17"/>
      <c r="O24" s="17"/>
      <c r="P24" s="17"/>
      <c r="Q24" s="8"/>
      <c r="S24" s="19"/>
      <c r="T24" s="19"/>
      <c r="U24" s="19"/>
      <c r="V24" s="19"/>
      <c r="W24" s="19"/>
      <c r="X24" s="19"/>
      <c r="Y24" s="97"/>
      <c r="Z24" s="100"/>
      <c r="AA24" s="48"/>
      <c r="AB24" s="48"/>
      <c r="AC24" s="48"/>
      <c r="AD24" s="48"/>
      <c r="AE24" s="48"/>
      <c r="AF24" s="48"/>
      <c r="AG24" s="99"/>
    </row>
    <row r="25" spans="2:33" x14ac:dyDescent="0.25">
      <c r="B25" s="11"/>
      <c r="C25" s="17"/>
      <c r="D25" s="17"/>
      <c r="E25" s="17"/>
      <c r="F25" s="17"/>
      <c r="G25" s="17"/>
      <c r="H25" s="17"/>
      <c r="I25" s="6"/>
      <c r="J25" s="17"/>
      <c r="K25" s="17"/>
      <c r="L25" s="17"/>
      <c r="M25" s="17"/>
      <c r="N25" s="17"/>
      <c r="O25" s="17"/>
      <c r="P25" s="17"/>
      <c r="Q25" s="8"/>
      <c r="S25" s="19"/>
      <c r="T25" s="19"/>
      <c r="U25" s="19"/>
      <c r="V25" s="19"/>
      <c r="W25" s="19"/>
      <c r="X25" s="19"/>
      <c r="Y25" s="97"/>
      <c r="Z25" s="100"/>
      <c r="AA25" s="48"/>
      <c r="AB25" s="48"/>
      <c r="AC25" s="48"/>
      <c r="AD25" s="48"/>
      <c r="AE25" s="48"/>
      <c r="AF25" s="48"/>
      <c r="AG25" s="99"/>
    </row>
    <row r="26" spans="2:33" x14ac:dyDescent="0.25">
      <c r="B26" s="11"/>
      <c r="C26" s="17"/>
      <c r="D26" s="17"/>
      <c r="E26" s="17"/>
      <c r="F26" s="17"/>
      <c r="G26" s="17"/>
      <c r="H26" s="17"/>
      <c r="I26" s="6"/>
      <c r="J26" s="17"/>
      <c r="K26" s="17"/>
      <c r="L26" s="17"/>
      <c r="M26" s="17"/>
      <c r="N26" s="17"/>
      <c r="O26" s="17"/>
      <c r="P26" s="17"/>
      <c r="Q26" s="8"/>
      <c r="S26" s="19"/>
      <c r="T26" s="19"/>
      <c r="U26" s="19"/>
      <c r="V26" s="19"/>
      <c r="W26" s="19"/>
      <c r="X26" s="19"/>
      <c r="Y26" s="97"/>
      <c r="Z26" s="100"/>
      <c r="AA26" s="48"/>
      <c r="AB26" s="48"/>
      <c r="AC26" s="48"/>
      <c r="AD26" s="48"/>
      <c r="AE26" s="48"/>
      <c r="AF26" s="48"/>
      <c r="AG26" s="99"/>
    </row>
    <row r="27" spans="2:33" ht="15.75" customHeight="1" thickBot="1" x14ac:dyDescent="0.3">
      <c r="B27" s="12"/>
      <c r="C27" s="18"/>
      <c r="D27" s="18"/>
      <c r="E27" s="18"/>
      <c r="F27" s="18"/>
      <c r="G27" s="18"/>
      <c r="H27" s="18"/>
      <c r="I27" s="13"/>
      <c r="J27" s="17"/>
      <c r="K27" s="18"/>
      <c r="L27" s="18"/>
      <c r="M27" s="18"/>
      <c r="N27" s="18"/>
      <c r="O27" s="18"/>
      <c r="P27" s="18"/>
      <c r="Q27" s="14"/>
      <c r="S27" s="19"/>
      <c r="T27" s="19"/>
      <c r="U27" s="19"/>
      <c r="V27" s="19"/>
      <c r="W27" s="19"/>
      <c r="X27" s="19"/>
      <c r="Y27" s="101"/>
      <c r="Z27" s="100"/>
      <c r="AA27" s="48"/>
      <c r="AB27" s="48"/>
      <c r="AC27" s="48"/>
      <c r="AD27" s="48"/>
      <c r="AE27" s="48"/>
      <c r="AF27" s="48"/>
      <c r="AG27" s="102"/>
    </row>
    <row r="28" spans="2:33" ht="15.75" customHeight="1" thickBot="1" x14ac:dyDescent="0.3">
      <c r="B28" s="80" t="s">
        <v>34</v>
      </c>
      <c r="C28" s="81">
        <f t="shared" ref="C28:I28" si="16">SUM(C8:C27)</f>
        <v>8193.0875465999998</v>
      </c>
      <c r="D28" s="81">
        <f t="shared" si="16"/>
        <v>1310.2244169999999</v>
      </c>
      <c r="E28" s="81">
        <f t="shared" si="16"/>
        <v>2265.5583114999999</v>
      </c>
      <c r="F28" s="81">
        <f t="shared" si="16"/>
        <v>0</v>
      </c>
      <c r="G28" s="81">
        <f t="shared" si="16"/>
        <v>0</v>
      </c>
      <c r="H28" s="81">
        <f t="shared" si="16"/>
        <v>106.87105560000001</v>
      </c>
      <c r="I28" s="81">
        <f t="shared" si="16"/>
        <v>11875.741330700001</v>
      </c>
      <c r="J28" s="11"/>
      <c r="K28" s="81">
        <f t="shared" ref="K28:Q28" si="17">SUM(K8:K27)</f>
        <v>15078.587197200002</v>
      </c>
      <c r="L28" s="81">
        <f t="shared" si="17"/>
        <v>656.87216209999997</v>
      </c>
      <c r="M28" s="81">
        <f t="shared" si="17"/>
        <v>1707.7252363999999</v>
      </c>
      <c r="N28" s="81">
        <f t="shared" si="17"/>
        <v>5784.1000067999994</v>
      </c>
      <c r="O28" s="81">
        <f t="shared" si="17"/>
        <v>5504.8399998999994</v>
      </c>
      <c r="P28" s="81">
        <f t="shared" si="17"/>
        <v>90</v>
      </c>
      <c r="Q28" s="81">
        <f t="shared" si="17"/>
        <v>28822.124602399999</v>
      </c>
      <c r="S28" s="26">
        <f t="shared" ref="S28:X28" si="18">IFERROR(C28/$I28, "")</f>
        <v>0.68990114540639536</v>
      </c>
      <c r="T28" s="26">
        <f t="shared" si="18"/>
        <v>0.11032780022017963</v>
      </c>
      <c r="U28" s="26">
        <f t="shared" si="18"/>
        <v>0.19077194832825309</v>
      </c>
      <c r="V28" s="26">
        <f t="shared" si="18"/>
        <v>0</v>
      </c>
      <c r="W28" s="26">
        <f t="shared" si="18"/>
        <v>0</v>
      </c>
      <c r="X28" s="26">
        <f t="shared" si="18"/>
        <v>8.9991060451718868E-3</v>
      </c>
      <c r="Y28" s="139">
        <f t="shared" ref="Y28" si="19">SUM(S28:X28)</f>
        <v>0.99999999999999989</v>
      </c>
      <c r="Z28" s="100"/>
      <c r="AA28" s="26">
        <f t="shared" ref="AA28:AF28" si="20">IFERROR(K28/$Q28, "NaN")</f>
        <v>0.52316015579033404</v>
      </c>
      <c r="AB28" s="26">
        <f t="shared" si="20"/>
        <v>2.2790553131024304E-2</v>
      </c>
      <c r="AC28" s="26">
        <f t="shared" si="20"/>
        <v>5.9250498010052971E-2</v>
      </c>
      <c r="AD28" s="26">
        <f t="shared" si="20"/>
        <v>0.20068263830621152</v>
      </c>
      <c r="AE28" s="26">
        <f t="shared" si="20"/>
        <v>0.19099355359256254</v>
      </c>
      <c r="AF28" s="26">
        <f t="shared" si="20"/>
        <v>3.1226011698147248E-3</v>
      </c>
      <c r="AG28" s="139">
        <f t="shared" ref="AG28" si="21">SUM(AA28:AF28)</f>
        <v>1.0000000000000002</v>
      </c>
    </row>
    <row r="29" spans="2:33" x14ac:dyDescent="0.25">
      <c r="B29" s="11"/>
      <c r="C29" s="11"/>
      <c r="D29" s="11"/>
      <c r="E29" s="11"/>
      <c r="F29" s="11"/>
      <c r="G29" s="11"/>
      <c r="H29" s="11"/>
      <c r="I29" s="6"/>
      <c r="J29" s="11"/>
      <c r="K29" s="11"/>
      <c r="L29" s="11"/>
      <c r="M29" s="11"/>
      <c r="N29" s="11"/>
      <c r="O29" s="11"/>
      <c r="P29" s="11"/>
      <c r="Q29" s="8"/>
    </row>
    <row r="30" spans="2:33" x14ac:dyDescent="0.25">
      <c r="B30" s="11"/>
      <c r="C30" s="11"/>
      <c r="D30" s="11"/>
      <c r="E30" s="11"/>
      <c r="F30" s="11"/>
      <c r="G30" s="11"/>
      <c r="H30" s="11"/>
      <c r="I30" s="6"/>
      <c r="J30" s="11"/>
      <c r="K30" s="11"/>
      <c r="L30" s="11"/>
      <c r="M30" s="11"/>
      <c r="N30" s="11"/>
      <c r="O30" s="11"/>
      <c r="P30" s="11"/>
      <c r="Q30" s="8"/>
    </row>
  </sheetData>
  <mergeCells count="31">
    <mergeCell ref="Q6:Q7"/>
    <mergeCell ref="C4:I4"/>
    <mergeCell ref="K4:Q4"/>
    <mergeCell ref="C5:H5"/>
    <mergeCell ref="K5:P5"/>
    <mergeCell ref="I6:I7"/>
    <mergeCell ref="J6:J7"/>
    <mergeCell ref="K6:K7"/>
    <mergeCell ref="M6:M7"/>
    <mergeCell ref="O6:O7"/>
    <mergeCell ref="P6:P7"/>
    <mergeCell ref="B6:B7"/>
    <mergeCell ref="C6:C7"/>
    <mergeCell ref="E6:E7"/>
    <mergeCell ref="G6:G7"/>
    <mergeCell ref="H6:H7"/>
    <mergeCell ref="S4:Y4"/>
    <mergeCell ref="AA4:AG4"/>
    <mergeCell ref="S5:X5"/>
    <mergeCell ref="AA5:AF5"/>
    <mergeCell ref="S6:S7"/>
    <mergeCell ref="U6:U7"/>
    <mergeCell ref="W6:W7"/>
    <mergeCell ref="X6:X7"/>
    <mergeCell ref="Y6:Y7"/>
    <mergeCell ref="Z6:Z7"/>
    <mergeCell ref="AA6:AA7"/>
    <mergeCell ref="AC6:AC7"/>
    <mergeCell ref="AE6:AE7"/>
    <mergeCell ref="AF6:AF7"/>
    <mergeCell ref="AG6:AG7"/>
  </mergeCells>
  <pageMargins left="0.7" right="0.7" top="0.75" bottom="0.75" header="0.3" footer="0.3"/>
  <pageSetup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sheetPr>
  <dimension ref="B1:BR27"/>
  <sheetViews>
    <sheetView topLeftCell="A3" workbookViewId="0">
      <selection activeCell="M11" sqref="M11"/>
    </sheetView>
  </sheetViews>
  <sheetFormatPr defaultRowHeight="15" x14ac:dyDescent="0.25"/>
  <cols>
    <col min="1" max="1" width="2.7109375" customWidth="1"/>
    <col min="2" max="2" width="14.7109375" customWidth="1"/>
    <col min="7" max="7" width="1.85546875" customWidth="1"/>
    <col min="11" max="11" width="1.5703125" customWidth="1"/>
    <col min="15" max="15" width="1.85546875" customWidth="1"/>
    <col min="19" max="19" width="3.42578125" customWidth="1"/>
    <col min="22" max="22" width="3" customWidth="1"/>
    <col min="26" max="26" width="3" customWidth="1"/>
    <col min="30" max="30" width="3" customWidth="1"/>
    <col min="34" max="34" width="2.5703125" customWidth="1"/>
    <col min="38" max="38" width="2.5703125" customWidth="1"/>
    <col min="42" max="42" width="2.28515625" customWidth="1"/>
    <col min="46" max="46" width="2.28515625" customWidth="1"/>
    <col min="50" max="50" width="2.28515625" customWidth="1"/>
    <col min="54" max="54" width="2.28515625" customWidth="1"/>
  </cols>
  <sheetData>
    <row r="1" spans="2:70" x14ac:dyDescent="0.25">
      <c r="B1" s="75" t="s">
        <v>2</v>
      </c>
    </row>
    <row r="2" spans="2:70" x14ac:dyDescent="0.25">
      <c r="B2" t="s">
        <v>55</v>
      </c>
      <c r="C2" t="s">
        <v>56</v>
      </c>
    </row>
    <row r="3" spans="2:70" ht="15.75" customHeight="1" thickBot="1" x14ac:dyDescent="0.3">
      <c r="B3" s="34"/>
      <c r="C3" s="34"/>
      <c r="D3" s="34"/>
      <c r="E3" s="34"/>
      <c r="F3" s="34"/>
      <c r="G3" s="34"/>
      <c r="H3" s="34"/>
      <c r="I3" s="34"/>
      <c r="J3" s="34"/>
      <c r="K3" s="34"/>
      <c r="L3" s="34"/>
      <c r="M3" s="34"/>
      <c r="N3" s="34"/>
      <c r="O3" s="34"/>
      <c r="P3" s="34"/>
      <c r="Q3" s="34"/>
      <c r="R3" s="34"/>
      <c r="S3" s="34"/>
      <c r="T3" s="34"/>
      <c r="U3" s="34"/>
    </row>
    <row r="4" spans="2:70" ht="15.75" customHeight="1" thickBot="1" x14ac:dyDescent="0.3">
      <c r="C4" s="66" t="s">
        <v>57</v>
      </c>
      <c r="L4" s="165" t="s">
        <v>58</v>
      </c>
      <c r="M4" s="157"/>
      <c r="N4" s="157"/>
      <c r="P4" s="165" t="s">
        <v>58</v>
      </c>
      <c r="Q4" s="157"/>
      <c r="R4" s="157"/>
      <c r="T4" s="167" t="s">
        <v>57</v>
      </c>
      <c r="U4" s="145"/>
      <c r="AH4" s="106"/>
    </row>
    <row r="5" spans="2:70" ht="36" customHeight="1" thickBot="1" x14ac:dyDescent="0.3">
      <c r="B5" s="56"/>
      <c r="C5" s="149" t="s">
        <v>59</v>
      </c>
      <c r="D5" s="149" t="s">
        <v>60</v>
      </c>
      <c r="E5" s="145"/>
      <c r="F5" s="145"/>
      <c r="G5" s="5"/>
      <c r="H5" s="149" t="s">
        <v>61</v>
      </c>
      <c r="I5" s="145"/>
      <c r="J5" s="145"/>
      <c r="K5" s="5"/>
      <c r="L5" s="159" t="s">
        <v>62</v>
      </c>
      <c r="M5" s="145"/>
      <c r="N5" s="145"/>
      <c r="P5" s="166" t="s">
        <v>63</v>
      </c>
      <c r="Q5" s="145"/>
      <c r="R5" s="145"/>
      <c r="S5" s="5"/>
      <c r="T5" s="160" t="s">
        <v>64</v>
      </c>
      <c r="U5" s="160" t="s">
        <v>65</v>
      </c>
      <c r="V5" s="106"/>
      <c r="W5" s="163" t="s">
        <v>66</v>
      </c>
      <c r="X5" s="145"/>
      <c r="Y5" s="145"/>
      <c r="AA5" s="164" t="s">
        <v>67</v>
      </c>
      <c r="AB5" s="145"/>
      <c r="AC5" s="145"/>
      <c r="AE5" s="163" t="s">
        <v>68</v>
      </c>
      <c r="AF5" s="145"/>
      <c r="AG5" s="145"/>
      <c r="AI5" s="163" t="s">
        <v>69</v>
      </c>
      <c r="AJ5" s="145"/>
      <c r="AK5" s="145"/>
      <c r="AM5" s="164" t="s">
        <v>70</v>
      </c>
      <c r="AN5" s="145"/>
      <c r="AO5" s="145"/>
      <c r="AQ5" s="162" t="s">
        <v>71</v>
      </c>
      <c r="AR5" s="145"/>
      <c r="AS5" s="145"/>
      <c r="AU5" s="149" t="s">
        <v>72</v>
      </c>
      <c r="AV5" s="145"/>
      <c r="AW5" s="145"/>
      <c r="AY5" s="149" t="s">
        <v>73</v>
      </c>
      <c r="AZ5" s="145"/>
      <c r="BA5" s="145"/>
      <c r="BC5" s="149" t="s">
        <v>74</v>
      </c>
      <c r="BD5" s="145"/>
      <c r="BE5" s="145"/>
    </row>
    <row r="6" spans="2:70" ht="15.75" customHeight="1" thickBot="1" x14ac:dyDescent="0.3">
      <c r="B6" s="53" t="s">
        <v>14</v>
      </c>
      <c r="C6" s="145"/>
      <c r="D6" s="47" t="s">
        <v>75</v>
      </c>
      <c r="E6" s="47" t="s">
        <v>76</v>
      </c>
      <c r="F6" s="47" t="s">
        <v>77</v>
      </c>
      <c r="G6" s="47"/>
      <c r="H6" s="47" t="s">
        <v>75</v>
      </c>
      <c r="I6" s="47" t="s">
        <v>76</v>
      </c>
      <c r="J6" s="47" t="s">
        <v>77</v>
      </c>
      <c r="K6" s="47"/>
      <c r="L6" s="47" t="s">
        <v>75</v>
      </c>
      <c r="M6" s="47" t="s">
        <v>76</v>
      </c>
      <c r="N6" s="47" t="s">
        <v>77</v>
      </c>
      <c r="P6" s="47" t="s">
        <v>75</v>
      </c>
      <c r="Q6" s="47" t="s">
        <v>76</v>
      </c>
      <c r="R6" s="47" t="s">
        <v>77</v>
      </c>
      <c r="S6" s="47"/>
      <c r="T6" s="161"/>
      <c r="U6" s="161"/>
      <c r="V6" s="105"/>
      <c r="W6" s="47" t="s">
        <v>75</v>
      </c>
      <c r="X6" s="47" t="s">
        <v>76</v>
      </c>
      <c r="Y6" s="47" t="s">
        <v>77</v>
      </c>
      <c r="AA6" s="47" t="s">
        <v>75</v>
      </c>
      <c r="AB6" s="47" t="s">
        <v>76</v>
      </c>
      <c r="AC6" s="47" t="s">
        <v>77</v>
      </c>
      <c r="AE6" s="47" t="s">
        <v>75</v>
      </c>
      <c r="AF6" s="47" t="s">
        <v>76</v>
      </c>
      <c r="AG6" s="47" t="s">
        <v>77</v>
      </c>
      <c r="AI6" s="47" t="s">
        <v>75</v>
      </c>
      <c r="AJ6" s="47" t="s">
        <v>76</v>
      </c>
      <c r="AK6" s="47" t="s">
        <v>77</v>
      </c>
      <c r="AM6" s="47" t="s">
        <v>75</v>
      </c>
      <c r="AN6" s="47" t="s">
        <v>76</v>
      </c>
      <c r="AO6" s="47" t="s">
        <v>77</v>
      </c>
      <c r="AQ6" s="47" t="s">
        <v>75</v>
      </c>
      <c r="AR6" s="47" t="s">
        <v>76</v>
      </c>
      <c r="AS6" s="47" t="s">
        <v>77</v>
      </c>
      <c r="AU6" s="47" t="s">
        <v>75</v>
      </c>
      <c r="AV6" s="47" t="s">
        <v>76</v>
      </c>
      <c r="AW6" s="47" t="s">
        <v>77</v>
      </c>
      <c r="AY6" s="47" t="s">
        <v>75</v>
      </c>
      <c r="AZ6" s="47" t="s">
        <v>76</v>
      </c>
      <c r="BA6" s="47" t="s">
        <v>77</v>
      </c>
      <c r="BC6" s="47" t="s">
        <v>75</v>
      </c>
      <c r="BD6" s="47" t="s">
        <v>76</v>
      </c>
      <c r="BE6" s="47" t="s">
        <v>77</v>
      </c>
    </row>
    <row r="7" spans="2:70" x14ac:dyDescent="0.25">
      <c r="B7" s="67" t="s">
        <v>18</v>
      </c>
      <c r="C7" s="125">
        <v>7417</v>
      </c>
      <c r="D7" s="126">
        <v>902</v>
      </c>
      <c r="E7" s="126">
        <v>1290</v>
      </c>
      <c r="F7" s="126">
        <v>2317</v>
      </c>
      <c r="G7" s="123"/>
      <c r="H7" s="127">
        <v>317.70627000000002</v>
      </c>
      <c r="I7" s="127">
        <v>457.59490799999998</v>
      </c>
      <c r="J7" s="127">
        <v>778.09688400000005</v>
      </c>
      <c r="K7" s="126"/>
      <c r="L7" s="127">
        <v>74.198537999999999</v>
      </c>
      <c r="M7" s="127">
        <v>110.61978499999999</v>
      </c>
      <c r="N7" s="127">
        <v>159.489035</v>
      </c>
      <c r="O7" s="127"/>
      <c r="P7" s="127">
        <v>388.46416299999999</v>
      </c>
      <c r="Q7" s="127">
        <v>352.04291599999999</v>
      </c>
      <c r="R7" s="127">
        <v>303.17366600000003</v>
      </c>
      <c r="S7" s="123"/>
      <c r="T7" s="127">
        <v>462.66270100000003</v>
      </c>
      <c r="U7" s="128">
        <f t="shared" ref="U7:U26" si="0">IFERROR(T7/J7, "")</f>
        <v>0.59460808867601123</v>
      </c>
      <c r="V7" s="126"/>
      <c r="W7" s="129">
        <v>133.00189399999999</v>
      </c>
      <c r="X7" s="129">
        <v>248.69468800000001</v>
      </c>
      <c r="Y7" s="129">
        <v>465.80161800000002</v>
      </c>
      <c r="Z7" s="129"/>
      <c r="AA7" s="129">
        <v>207.20043200000001</v>
      </c>
      <c r="AB7" s="129">
        <v>359.31447300000002</v>
      </c>
      <c r="AC7" s="129">
        <v>625.29065300000002</v>
      </c>
      <c r="AD7" s="126"/>
      <c r="AE7" s="128">
        <f t="shared" ref="AE7:AE22" si="1">IFERROR(W7/H7, "NaN")</f>
        <v>0.41863163103454015</v>
      </c>
      <c r="AF7" s="128">
        <f t="shared" ref="AF7:AF22" si="2">IFERROR(X7/I7, "NaN")</f>
        <v>0.54348220151086124</v>
      </c>
      <c r="AG7" s="128">
        <f t="shared" ref="AG7:AG22" si="3">IFERROR(Y7/J7, "NaN")</f>
        <v>0.59864218399825897</v>
      </c>
      <c r="AH7" s="128"/>
      <c r="AI7" s="128">
        <f t="shared" ref="AI7:AI22" si="4">IFERROR(L7/H7, "NaN")</f>
        <v>0.23354445601592941</v>
      </c>
      <c r="AJ7" s="128">
        <f t="shared" ref="AJ7:AJ22" si="5">IFERROR(M7/I7, "NaN")</f>
        <v>0.24174173065754481</v>
      </c>
      <c r="AK7" s="128">
        <f t="shared" ref="AK7:AK22" si="6">IFERROR(N7/J7, "NaN")</f>
        <v>0.20497323441279838</v>
      </c>
      <c r="AL7" s="128"/>
      <c r="AM7" s="128">
        <f t="shared" ref="AM7:AM22" si="7">IFERROR(AA7/H7, "NaN")</f>
        <v>0.65217608705046959</v>
      </c>
      <c r="AN7" s="128">
        <f t="shared" ref="AN7:AN22" si="8">IFERROR(AB7/I7, "NaN")</f>
        <v>0.78522393216840614</v>
      </c>
      <c r="AO7" s="128">
        <f t="shared" ref="AO7:AO22" si="9">IFERROR(AC7/J7, "NaN")</f>
        <v>0.80361541841105744</v>
      </c>
      <c r="AP7" s="123"/>
      <c r="AQ7" s="127">
        <f t="shared" ref="AQ7:AQ22" si="10">IF(P7+AA7&gt; 0, P7+AA7, "NaN")</f>
        <v>595.66459499999996</v>
      </c>
      <c r="AR7" s="127">
        <f t="shared" ref="AR7:AR22" si="11">IF(Q7+AB7&gt;0, Q7+AB7, "NaN")</f>
        <v>711.35738900000001</v>
      </c>
      <c r="AS7" s="127">
        <f t="shared" ref="AS7:AS22" si="12">IF(R7+AC7&gt;0, R7+AC7, "NaN")</f>
        <v>928.46431900000005</v>
      </c>
      <c r="AT7" s="123"/>
      <c r="AU7" s="126">
        <v>46253.647859700002</v>
      </c>
      <c r="AV7" s="126">
        <v>81604.711052300001</v>
      </c>
      <c r="AW7" s="126">
        <v>141741.19481350001</v>
      </c>
      <c r="AX7" s="123"/>
      <c r="AY7" s="126">
        <v>4323.5</v>
      </c>
      <c r="AZ7" s="126">
        <v>6278.5</v>
      </c>
      <c r="BA7" s="126">
        <v>11244.6</v>
      </c>
      <c r="BB7" s="123"/>
      <c r="BC7" s="126">
        <f t="shared" ref="BC7:BC22" si="13">IF(AU7+AY7&gt;0, AU7+AY7, "NaN")</f>
        <v>50577.147859700002</v>
      </c>
      <c r="BD7" s="126">
        <f t="shared" ref="BD7:BD22" si="14">IF(AV7+AZ7&gt;0, AV7+AZ7, "NaN")</f>
        <v>87883.211052300001</v>
      </c>
      <c r="BE7" s="126">
        <f t="shared" ref="BE7:BE22" si="15">IF(AW7+BA7, AW7+BA7, "NaN")</f>
        <v>152985.79481350002</v>
      </c>
      <c r="BF7" s="123"/>
      <c r="BG7" s="123"/>
      <c r="BH7" s="123"/>
      <c r="BI7" s="123"/>
      <c r="BJ7" s="123"/>
      <c r="BK7" s="123"/>
      <c r="BL7" s="123"/>
      <c r="BM7" s="123"/>
      <c r="BN7" s="123"/>
      <c r="BO7" s="123"/>
      <c r="BP7" s="123"/>
      <c r="BQ7" s="123"/>
      <c r="BR7" s="123"/>
    </row>
    <row r="8" spans="2:70" x14ac:dyDescent="0.25">
      <c r="B8" s="67" t="s">
        <v>19</v>
      </c>
      <c r="C8" s="125">
        <v>1926</v>
      </c>
      <c r="D8" s="126">
        <v>191</v>
      </c>
      <c r="E8" s="126">
        <v>373</v>
      </c>
      <c r="F8" s="126">
        <v>1333</v>
      </c>
      <c r="G8" s="123"/>
      <c r="H8" s="127">
        <v>46.157885999999998</v>
      </c>
      <c r="I8" s="127">
        <v>98.396618000000004</v>
      </c>
      <c r="J8" s="127">
        <v>256.75493899999998</v>
      </c>
      <c r="K8" s="126"/>
      <c r="L8" s="127">
        <v>12.048410000000001</v>
      </c>
      <c r="M8" s="127">
        <v>23.153396999999998</v>
      </c>
      <c r="N8" s="127">
        <v>65.952032000000003</v>
      </c>
      <c r="O8" s="127"/>
      <c r="P8" s="127">
        <v>79.629028000000005</v>
      </c>
      <c r="Q8" s="127">
        <v>68.524040999999997</v>
      </c>
      <c r="R8" s="127">
        <v>25.725406</v>
      </c>
      <c r="S8" s="123"/>
      <c r="T8" s="127">
        <v>91.677437999999995</v>
      </c>
      <c r="U8" s="128">
        <f t="shared" si="0"/>
        <v>0.35706202325478925</v>
      </c>
      <c r="V8" s="126"/>
      <c r="W8" s="129">
        <v>15.866948000000001</v>
      </c>
      <c r="X8" s="129">
        <v>39.392401</v>
      </c>
      <c r="Y8" s="129">
        <v>157.83375799999999</v>
      </c>
      <c r="Z8" s="129"/>
      <c r="AA8" s="129">
        <v>27.915358000000001</v>
      </c>
      <c r="AB8" s="129">
        <v>62.545797999999998</v>
      </c>
      <c r="AC8" s="129">
        <v>223.78578999999999</v>
      </c>
      <c r="AD8" s="126"/>
      <c r="AE8" s="128">
        <f t="shared" si="1"/>
        <v>0.34375378456457045</v>
      </c>
      <c r="AF8" s="128">
        <f t="shared" si="2"/>
        <v>0.40034303821295969</v>
      </c>
      <c r="AG8" s="128">
        <f t="shared" si="3"/>
        <v>0.6147253042715568</v>
      </c>
      <c r="AH8" s="128"/>
      <c r="AI8" s="128">
        <f t="shared" si="4"/>
        <v>0.2610260357244264</v>
      </c>
      <c r="AJ8" s="128">
        <f t="shared" si="5"/>
        <v>0.23530683747687342</v>
      </c>
      <c r="AK8" s="128">
        <f t="shared" si="6"/>
        <v>0.2568676273837911</v>
      </c>
      <c r="AL8" s="128"/>
      <c r="AM8" s="128">
        <f t="shared" si="7"/>
        <v>0.60477982028899679</v>
      </c>
      <c r="AN8" s="128">
        <f t="shared" si="8"/>
        <v>0.63564987568983311</v>
      </c>
      <c r="AO8" s="128">
        <f t="shared" si="9"/>
        <v>0.8715929316553479</v>
      </c>
      <c r="AP8" s="123"/>
      <c r="AQ8" s="127">
        <f t="shared" si="10"/>
        <v>107.544386</v>
      </c>
      <c r="AR8" s="127">
        <f t="shared" si="11"/>
        <v>131.069839</v>
      </c>
      <c r="AS8" s="127">
        <f t="shared" si="12"/>
        <v>249.51119599999998</v>
      </c>
      <c r="AT8" s="123"/>
      <c r="AU8" s="126">
        <v>7738.7191767000004</v>
      </c>
      <c r="AV8" s="126">
        <v>16750.622098799999</v>
      </c>
      <c r="AW8" s="126">
        <v>60181.322355099997</v>
      </c>
      <c r="AX8" s="123"/>
      <c r="AY8" s="126">
        <v>617.50000000000011</v>
      </c>
      <c r="AZ8" s="126">
        <v>1427.1</v>
      </c>
      <c r="BA8" s="126">
        <v>4716.2</v>
      </c>
      <c r="BB8" s="123"/>
      <c r="BC8" s="126">
        <f t="shared" si="13"/>
        <v>8356.2191767000004</v>
      </c>
      <c r="BD8" s="126">
        <f t="shared" si="14"/>
        <v>18177.722098799997</v>
      </c>
      <c r="BE8" s="126">
        <f t="shared" si="15"/>
        <v>64897.522355099994</v>
      </c>
      <c r="BF8" s="123"/>
      <c r="BG8" s="123"/>
      <c r="BH8" s="123"/>
      <c r="BI8" s="123"/>
      <c r="BJ8" s="123"/>
      <c r="BK8" s="123"/>
      <c r="BL8" s="123"/>
      <c r="BM8" s="123"/>
      <c r="BN8" s="123"/>
      <c r="BO8" s="123"/>
      <c r="BP8" s="123"/>
      <c r="BQ8" s="123"/>
      <c r="BR8" s="123"/>
    </row>
    <row r="9" spans="2:70" x14ac:dyDescent="0.25">
      <c r="B9" s="67" t="s">
        <v>20</v>
      </c>
      <c r="C9" s="125">
        <v>879</v>
      </c>
      <c r="D9" s="126">
        <v>26</v>
      </c>
      <c r="E9" s="126">
        <v>80</v>
      </c>
      <c r="F9" s="126">
        <v>339</v>
      </c>
      <c r="G9" s="123"/>
      <c r="H9" s="127">
        <v>11.662121000000001</v>
      </c>
      <c r="I9" s="127">
        <v>19.977536000000001</v>
      </c>
      <c r="J9" s="127">
        <v>61.168384000000003</v>
      </c>
      <c r="K9" s="126"/>
      <c r="L9" s="127">
        <v>2.8983080000000001</v>
      </c>
      <c r="M9" s="127">
        <v>5.7491589999999997</v>
      </c>
      <c r="N9" s="127">
        <v>20.362155000000001</v>
      </c>
      <c r="O9" s="127"/>
      <c r="P9" s="127">
        <v>54.555853999999997</v>
      </c>
      <c r="Q9" s="127">
        <v>51.705002999999998</v>
      </c>
      <c r="R9" s="127">
        <v>37.092007000000002</v>
      </c>
      <c r="S9" s="123"/>
      <c r="T9" s="127">
        <v>57.454161999999997</v>
      </c>
      <c r="U9" s="128">
        <f t="shared" si="0"/>
        <v>0.93927872935142431</v>
      </c>
      <c r="V9" s="126"/>
      <c r="W9" s="129">
        <v>1.46184</v>
      </c>
      <c r="X9" s="129">
        <v>4.5502979999999997</v>
      </c>
      <c r="Y9" s="129">
        <v>22.419620999999999</v>
      </c>
      <c r="Z9" s="129"/>
      <c r="AA9" s="129">
        <v>4.3601479999999997</v>
      </c>
      <c r="AB9" s="129">
        <v>10.299457</v>
      </c>
      <c r="AC9" s="129">
        <v>42.781776000000001</v>
      </c>
      <c r="AD9" s="126"/>
      <c r="AE9" s="128">
        <f t="shared" si="1"/>
        <v>0.12534941114056353</v>
      </c>
      <c r="AF9" s="128">
        <f t="shared" si="2"/>
        <v>0.22777073208627929</v>
      </c>
      <c r="AG9" s="128">
        <f t="shared" si="3"/>
        <v>0.36652302274325244</v>
      </c>
      <c r="AH9" s="128"/>
      <c r="AI9" s="128">
        <f t="shared" si="4"/>
        <v>0.24852323175175423</v>
      </c>
      <c r="AJ9" s="128">
        <f t="shared" si="5"/>
        <v>0.28778118582792189</v>
      </c>
      <c r="AK9" s="128">
        <f t="shared" si="6"/>
        <v>0.33288692079882315</v>
      </c>
      <c r="AL9" s="128"/>
      <c r="AM9" s="128">
        <f t="shared" si="7"/>
        <v>0.37387264289231775</v>
      </c>
      <c r="AN9" s="128">
        <f t="shared" si="8"/>
        <v>0.51555191791420119</v>
      </c>
      <c r="AO9" s="128">
        <f t="shared" si="9"/>
        <v>0.69940994354207553</v>
      </c>
      <c r="AP9" s="123"/>
      <c r="AQ9" s="127">
        <f t="shared" si="10"/>
        <v>58.916001999999999</v>
      </c>
      <c r="AR9" s="127">
        <f t="shared" si="11"/>
        <v>62.004459999999995</v>
      </c>
      <c r="AS9" s="127">
        <f t="shared" si="12"/>
        <v>79.873783000000003</v>
      </c>
      <c r="AT9" s="123"/>
      <c r="AU9" s="126">
        <v>533.60760260000006</v>
      </c>
      <c r="AV9" s="126">
        <v>1769.4650204</v>
      </c>
      <c r="AW9" s="126">
        <v>10815.863274400001</v>
      </c>
      <c r="AX9" s="123"/>
      <c r="AY9" s="126">
        <v>205.3</v>
      </c>
      <c r="AZ9" s="126">
        <v>367.1</v>
      </c>
      <c r="BA9" s="126">
        <v>1304.0999999999999</v>
      </c>
      <c r="BB9" s="123"/>
      <c r="BC9" s="126">
        <f t="shared" si="13"/>
        <v>738.90760260000002</v>
      </c>
      <c r="BD9" s="126">
        <f t="shared" si="14"/>
        <v>2136.5650203999999</v>
      </c>
      <c r="BE9" s="126">
        <f t="shared" si="15"/>
        <v>12119.963274400001</v>
      </c>
      <c r="BF9" s="123"/>
      <c r="BG9" s="123"/>
      <c r="BH9" s="123"/>
      <c r="BI9" s="123"/>
      <c r="BJ9" s="123"/>
      <c r="BK9" s="123"/>
      <c r="BL9" s="123"/>
      <c r="BM9" s="123"/>
      <c r="BN9" s="123"/>
      <c r="BO9" s="123"/>
      <c r="BP9" s="123"/>
      <c r="BQ9" s="123"/>
      <c r="BR9" s="123"/>
    </row>
    <row r="10" spans="2:70" x14ac:dyDescent="0.25">
      <c r="B10" s="67" t="s">
        <v>21</v>
      </c>
      <c r="C10" s="125">
        <v>1321</v>
      </c>
      <c r="D10" s="126">
        <v>12</v>
      </c>
      <c r="E10" s="126">
        <v>29</v>
      </c>
      <c r="F10" s="126">
        <v>348</v>
      </c>
      <c r="G10" s="123"/>
      <c r="H10" s="127">
        <v>3.8970829999999999</v>
      </c>
      <c r="I10" s="127">
        <v>8.1426269999999992</v>
      </c>
      <c r="J10" s="127">
        <v>140.20435900000001</v>
      </c>
      <c r="K10" s="126"/>
      <c r="L10" s="127">
        <v>1.5627070000000001</v>
      </c>
      <c r="M10" s="127">
        <v>2.5491280000000001</v>
      </c>
      <c r="N10" s="127">
        <v>42.134251999999996</v>
      </c>
      <c r="O10" s="127"/>
      <c r="P10" s="127">
        <v>89.348142999999993</v>
      </c>
      <c r="Q10" s="127">
        <v>88.361722</v>
      </c>
      <c r="R10" s="127">
        <v>48.776598</v>
      </c>
      <c r="S10" s="123"/>
      <c r="T10" s="127">
        <v>90.910849999999996</v>
      </c>
      <c r="U10" s="128">
        <f t="shared" si="0"/>
        <v>0.64841671577415072</v>
      </c>
      <c r="V10" s="126"/>
      <c r="W10" s="129">
        <v>1.234024</v>
      </c>
      <c r="X10" s="129">
        <v>2.4649420000000002</v>
      </c>
      <c r="Y10" s="129">
        <v>42.428975999999999</v>
      </c>
      <c r="Z10" s="129"/>
      <c r="AA10" s="129">
        <v>2.7967309999999999</v>
      </c>
      <c r="AB10" s="129">
        <v>5.0140700000000002</v>
      </c>
      <c r="AC10" s="129">
        <v>84.563227999999995</v>
      </c>
      <c r="AD10" s="126"/>
      <c r="AE10" s="128">
        <f t="shared" si="1"/>
        <v>0.31665325064926769</v>
      </c>
      <c r="AF10" s="128">
        <f t="shared" si="2"/>
        <v>0.30272073128242277</v>
      </c>
      <c r="AG10" s="128">
        <f t="shared" si="3"/>
        <v>0.30262237424444127</v>
      </c>
      <c r="AH10" s="128"/>
      <c r="AI10" s="128">
        <f t="shared" si="4"/>
        <v>0.4009940255314039</v>
      </c>
      <c r="AJ10" s="128">
        <f t="shared" si="5"/>
        <v>0.31305965507200567</v>
      </c>
      <c r="AK10" s="128">
        <f t="shared" si="6"/>
        <v>0.30052027127059577</v>
      </c>
      <c r="AL10" s="128"/>
      <c r="AM10" s="128">
        <f t="shared" si="7"/>
        <v>0.71764727618067148</v>
      </c>
      <c r="AN10" s="128">
        <f t="shared" si="8"/>
        <v>0.61578038635442844</v>
      </c>
      <c r="AO10" s="128">
        <f t="shared" si="9"/>
        <v>0.60314264551503705</v>
      </c>
      <c r="AP10" s="123"/>
      <c r="AQ10" s="127">
        <f t="shared" si="10"/>
        <v>92.144873999999987</v>
      </c>
      <c r="AR10" s="127">
        <f t="shared" si="11"/>
        <v>93.375792000000004</v>
      </c>
      <c r="AS10" s="127">
        <f t="shared" si="12"/>
        <v>133.33982599999999</v>
      </c>
      <c r="AT10" s="123"/>
      <c r="AU10" s="126">
        <v>948.40254489999995</v>
      </c>
      <c r="AV10" s="126">
        <v>1476.7849865000001</v>
      </c>
      <c r="AW10" s="126">
        <v>19536.762227399999</v>
      </c>
      <c r="AX10" s="123"/>
      <c r="AY10" s="126">
        <v>47.8</v>
      </c>
      <c r="AZ10" s="126">
        <v>129.4</v>
      </c>
      <c r="BA10" s="126">
        <v>1804.8</v>
      </c>
      <c r="BB10" s="123"/>
      <c r="BC10" s="126">
        <f t="shared" si="13"/>
        <v>996.20254489999991</v>
      </c>
      <c r="BD10" s="126">
        <f t="shared" si="14"/>
        <v>1606.1849865000002</v>
      </c>
      <c r="BE10" s="126">
        <f t="shared" si="15"/>
        <v>21341.562227399998</v>
      </c>
      <c r="BF10" s="123"/>
      <c r="BG10" s="123"/>
      <c r="BH10" s="123"/>
      <c r="BI10" s="123"/>
      <c r="BJ10" s="123"/>
      <c r="BK10" s="123"/>
      <c r="BL10" s="123"/>
      <c r="BM10" s="123"/>
      <c r="BN10" s="123"/>
      <c r="BO10" s="123"/>
      <c r="BP10" s="123"/>
      <c r="BQ10" s="123"/>
      <c r="BR10" s="123"/>
    </row>
    <row r="11" spans="2:70" x14ac:dyDescent="0.25">
      <c r="B11" s="67" t="s">
        <v>22</v>
      </c>
      <c r="C11" s="125">
        <v>291</v>
      </c>
      <c r="D11" s="126">
        <v>0</v>
      </c>
      <c r="E11" s="126">
        <v>1</v>
      </c>
      <c r="F11" s="126">
        <v>3</v>
      </c>
      <c r="G11" s="123"/>
      <c r="H11" s="127">
        <v>0</v>
      </c>
      <c r="I11" s="127">
        <v>0.17537800000000001</v>
      </c>
      <c r="J11" s="127">
        <v>0.491923</v>
      </c>
      <c r="K11" s="126"/>
      <c r="L11" s="127">
        <v>0</v>
      </c>
      <c r="M11" s="127">
        <v>4.5518999999999997E-2</v>
      </c>
      <c r="N11" s="127">
        <v>0.12928899999999999</v>
      </c>
      <c r="O11" s="127"/>
      <c r="P11" s="127">
        <v>30.360741000000001</v>
      </c>
      <c r="Q11" s="127">
        <v>30.315221999999999</v>
      </c>
      <c r="R11" s="127">
        <v>30.231452000000001</v>
      </c>
      <c r="S11" s="123"/>
      <c r="T11" s="127">
        <v>30.360741000000001</v>
      </c>
      <c r="U11" s="128">
        <f t="shared" si="0"/>
        <v>61.718482364109832</v>
      </c>
      <c r="V11" s="126"/>
      <c r="W11" s="129">
        <v>0</v>
      </c>
      <c r="X11" s="129">
        <v>3.2299000000000001E-2</v>
      </c>
      <c r="Y11" s="129">
        <v>0.352518</v>
      </c>
      <c r="Z11" s="129"/>
      <c r="AA11" s="129">
        <v>0</v>
      </c>
      <c r="AB11" s="129">
        <v>7.7817999999999998E-2</v>
      </c>
      <c r="AC11" s="129">
        <v>0.48180699999999999</v>
      </c>
      <c r="AD11" s="126"/>
      <c r="AE11" s="128" t="str">
        <f t="shared" si="1"/>
        <v>NaN</v>
      </c>
      <c r="AF11" s="128">
        <f t="shared" si="2"/>
        <v>0.18416791159666548</v>
      </c>
      <c r="AG11" s="128">
        <f t="shared" si="3"/>
        <v>0.71661215271495737</v>
      </c>
      <c r="AH11" s="128"/>
      <c r="AI11" s="128" t="str">
        <f t="shared" si="4"/>
        <v>NaN</v>
      </c>
      <c r="AJ11" s="128">
        <f t="shared" si="5"/>
        <v>0.25954794786119123</v>
      </c>
      <c r="AK11" s="128">
        <f t="shared" si="6"/>
        <v>0.2628236532953328</v>
      </c>
      <c r="AL11" s="128"/>
      <c r="AM11" s="128" t="str">
        <f t="shared" si="7"/>
        <v>NaN</v>
      </c>
      <c r="AN11" s="128">
        <f t="shared" si="8"/>
        <v>0.44371585945785674</v>
      </c>
      <c r="AO11" s="128">
        <f t="shared" si="9"/>
        <v>0.97943580601029023</v>
      </c>
      <c r="AP11" s="123"/>
      <c r="AQ11" s="127">
        <f t="shared" si="10"/>
        <v>30.360741000000001</v>
      </c>
      <c r="AR11" s="127">
        <f t="shared" si="11"/>
        <v>30.393039999999999</v>
      </c>
      <c r="AS11" s="127">
        <f t="shared" si="12"/>
        <v>30.713259000000001</v>
      </c>
      <c r="AT11" s="123"/>
      <c r="AU11" s="126">
        <v>0</v>
      </c>
      <c r="AV11" s="126">
        <v>15.0318985</v>
      </c>
      <c r="AW11" s="126">
        <v>119.1171951</v>
      </c>
      <c r="AX11" s="123"/>
      <c r="AY11" s="126">
        <v>0</v>
      </c>
      <c r="AZ11" s="126">
        <v>4.0999999999999996</v>
      </c>
      <c r="BA11" s="126">
        <v>12.5</v>
      </c>
      <c r="BB11" s="123"/>
      <c r="BC11" s="126" t="str">
        <f t="shared" si="13"/>
        <v>NaN</v>
      </c>
      <c r="BD11" s="126">
        <f t="shared" si="14"/>
        <v>19.131898499999998</v>
      </c>
      <c r="BE11" s="126">
        <f t="shared" si="15"/>
        <v>131.6171951</v>
      </c>
      <c r="BF11" s="123"/>
      <c r="BG11" s="123"/>
      <c r="BH11" s="123"/>
      <c r="BI11" s="123"/>
      <c r="BJ11" s="123"/>
      <c r="BK11" s="123"/>
      <c r="BL11" s="123"/>
      <c r="BM11" s="123"/>
      <c r="BN11" s="123"/>
      <c r="BO11" s="123"/>
      <c r="BP11" s="123"/>
      <c r="BQ11" s="123"/>
      <c r="BR11" s="123"/>
    </row>
    <row r="12" spans="2:70" x14ac:dyDescent="0.25">
      <c r="B12" s="67" t="s">
        <v>23</v>
      </c>
      <c r="C12" s="125">
        <v>15</v>
      </c>
      <c r="D12" s="126">
        <v>13</v>
      </c>
      <c r="E12" s="126">
        <v>15</v>
      </c>
      <c r="F12" s="126">
        <v>15</v>
      </c>
      <c r="G12" s="123"/>
      <c r="H12" s="127">
        <v>2.9306749999999999</v>
      </c>
      <c r="I12" s="127">
        <v>3.0194079999999999</v>
      </c>
      <c r="J12" s="127">
        <v>3.0194079999999999</v>
      </c>
      <c r="K12" s="126"/>
      <c r="L12" s="127">
        <v>2.095774</v>
      </c>
      <c r="M12" s="127">
        <v>2.1640920000000001</v>
      </c>
      <c r="N12" s="127">
        <v>2.1640920000000001</v>
      </c>
      <c r="O12" s="127"/>
      <c r="P12" s="127">
        <v>6.8318000000000004E-2</v>
      </c>
      <c r="Q12" s="127">
        <v>0</v>
      </c>
      <c r="R12" s="127">
        <v>0</v>
      </c>
      <c r="S12" s="123"/>
      <c r="T12" s="127">
        <v>2.1640920000000001</v>
      </c>
      <c r="U12" s="128">
        <f t="shared" si="0"/>
        <v>0.71672725249452884</v>
      </c>
      <c r="V12" s="126"/>
      <c r="W12" s="129">
        <v>0.59852300000000003</v>
      </c>
      <c r="X12" s="129">
        <v>0.85485199999999995</v>
      </c>
      <c r="Y12" s="129">
        <v>0.85531599999999997</v>
      </c>
      <c r="Z12" s="129"/>
      <c r="AA12" s="129">
        <v>2.6942970000000002</v>
      </c>
      <c r="AB12" s="129">
        <v>3.0189439999999998</v>
      </c>
      <c r="AC12" s="129">
        <v>3.0194079999999999</v>
      </c>
      <c r="AD12" s="126"/>
      <c r="AE12" s="128">
        <f t="shared" si="1"/>
        <v>0.20422701254830372</v>
      </c>
      <c r="AF12" s="128">
        <f t="shared" si="2"/>
        <v>0.28311907499748296</v>
      </c>
      <c r="AG12" s="128">
        <f t="shared" si="3"/>
        <v>0.28327274750547127</v>
      </c>
      <c r="AH12" s="128"/>
      <c r="AI12" s="128">
        <f t="shared" si="4"/>
        <v>0.71511648340399403</v>
      </c>
      <c r="AJ12" s="128">
        <f t="shared" si="5"/>
        <v>0.71672725249452884</v>
      </c>
      <c r="AK12" s="128">
        <f t="shared" si="6"/>
        <v>0.71672725249452884</v>
      </c>
      <c r="AL12" s="128"/>
      <c r="AM12" s="128">
        <f t="shared" si="7"/>
        <v>0.91934349595229781</v>
      </c>
      <c r="AN12" s="128">
        <f t="shared" si="8"/>
        <v>0.99984632749201163</v>
      </c>
      <c r="AO12" s="128">
        <f t="shared" si="9"/>
        <v>1</v>
      </c>
      <c r="AP12" s="123"/>
      <c r="AQ12" s="127">
        <f t="shared" si="10"/>
        <v>2.7626150000000003</v>
      </c>
      <c r="AR12" s="127">
        <f t="shared" si="11"/>
        <v>3.0189439999999998</v>
      </c>
      <c r="AS12" s="127">
        <f t="shared" si="12"/>
        <v>3.0194079999999999</v>
      </c>
      <c r="AT12" s="123"/>
      <c r="AU12" s="126">
        <v>714.5153358</v>
      </c>
      <c r="AV12" s="126">
        <v>928.9091165000001</v>
      </c>
      <c r="AW12" s="126">
        <v>930.18599300000005</v>
      </c>
      <c r="AX12" s="123"/>
      <c r="AY12" s="126">
        <v>907.30000000000007</v>
      </c>
      <c r="AZ12" s="126">
        <v>1135.3</v>
      </c>
      <c r="BA12" s="126">
        <v>1135.3</v>
      </c>
      <c r="BB12" s="123"/>
      <c r="BC12" s="126">
        <f t="shared" si="13"/>
        <v>1621.8153358</v>
      </c>
      <c r="BD12" s="126">
        <f t="shared" si="14"/>
        <v>2064.2091165000002</v>
      </c>
      <c r="BE12" s="126">
        <f t="shared" si="15"/>
        <v>2065.4859930000002</v>
      </c>
      <c r="BF12" s="123"/>
      <c r="BG12" s="123"/>
      <c r="BH12" s="123"/>
      <c r="BI12" s="123"/>
      <c r="BJ12" s="123"/>
      <c r="BK12" s="123"/>
      <c r="BL12" s="123"/>
      <c r="BM12" s="123"/>
      <c r="BN12" s="123"/>
      <c r="BO12" s="123"/>
      <c r="BP12" s="123"/>
      <c r="BQ12" s="123"/>
      <c r="BR12" s="123"/>
    </row>
    <row r="13" spans="2:70" x14ac:dyDescent="0.25">
      <c r="B13" s="67" t="s">
        <v>24</v>
      </c>
      <c r="C13" s="125">
        <v>6098</v>
      </c>
      <c r="D13" s="126">
        <v>489</v>
      </c>
      <c r="E13" s="126">
        <v>647</v>
      </c>
      <c r="F13" s="126">
        <v>1065</v>
      </c>
      <c r="G13" s="123"/>
      <c r="H13" s="127">
        <v>441.07796000000002</v>
      </c>
      <c r="I13" s="127">
        <v>511.67273</v>
      </c>
      <c r="J13" s="127">
        <v>731.85682099999997</v>
      </c>
      <c r="K13" s="126"/>
      <c r="L13" s="127">
        <v>174.898886</v>
      </c>
      <c r="M13" s="127">
        <v>202.15375700000001</v>
      </c>
      <c r="N13" s="127">
        <v>242.858586</v>
      </c>
      <c r="O13" s="127"/>
      <c r="P13" s="127">
        <v>422.03258699999998</v>
      </c>
      <c r="Q13" s="127">
        <v>394.777716</v>
      </c>
      <c r="R13" s="127">
        <v>354.07288699999998</v>
      </c>
      <c r="S13" s="123"/>
      <c r="T13" s="127">
        <v>596.93147299999998</v>
      </c>
      <c r="U13" s="128">
        <f t="shared" si="0"/>
        <v>0.81563969327273644</v>
      </c>
      <c r="V13" s="126"/>
      <c r="W13" s="129">
        <v>104.830479</v>
      </c>
      <c r="X13" s="129">
        <v>250.18442300000001</v>
      </c>
      <c r="Y13" s="129">
        <v>390.70429100000001</v>
      </c>
      <c r="Z13" s="129"/>
      <c r="AA13" s="129">
        <v>279.72936499999997</v>
      </c>
      <c r="AB13" s="129">
        <v>452.33818000000002</v>
      </c>
      <c r="AC13" s="129">
        <v>633.56287699999996</v>
      </c>
      <c r="AD13" s="126"/>
      <c r="AE13" s="128">
        <f t="shared" si="1"/>
        <v>0.23766882162962755</v>
      </c>
      <c r="AF13" s="128">
        <f t="shared" si="2"/>
        <v>0.48895399018040303</v>
      </c>
      <c r="AG13" s="128">
        <f t="shared" si="3"/>
        <v>0.53385345301031228</v>
      </c>
      <c r="AH13" s="128"/>
      <c r="AI13" s="128">
        <f t="shared" si="4"/>
        <v>0.39652601549168315</v>
      </c>
      <c r="AJ13" s="128">
        <f t="shared" si="5"/>
        <v>0.39508409408490464</v>
      </c>
      <c r="AK13" s="128">
        <f t="shared" si="6"/>
        <v>0.33183893219463484</v>
      </c>
      <c r="AL13" s="128"/>
      <c r="AM13" s="128">
        <f t="shared" si="7"/>
        <v>0.63419483712131064</v>
      </c>
      <c r="AN13" s="128">
        <f t="shared" si="8"/>
        <v>0.88403808426530772</v>
      </c>
      <c r="AO13" s="128">
        <f t="shared" si="9"/>
        <v>0.86569238520494707</v>
      </c>
      <c r="AP13" s="123"/>
      <c r="AQ13" s="127">
        <f t="shared" si="10"/>
        <v>701.76195199999995</v>
      </c>
      <c r="AR13" s="127">
        <f t="shared" si="11"/>
        <v>847.11589600000002</v>
      </c>
      <c r="AS13" s="127">
        <f t="shared" si="12"/>
        <v>987.63576399999988</v>
      </c>
      <c r="AT13" s="123"/>
      <c r="AU13" s="126">
        <v>81373.779806100007</v>
      </c>
      <c r="AV13" s="126">
        <v>124909.13690480001</v>
      </c>
      <c r="AW13" s="126">
        <v>172607.50897160001</v>
      </c>
      <c r="AX13" s="123"/>
      <c r="AY13" s="126">
        <v>5639.7</v>
      </c>
      <c r="AZ13" s="126">
        <v>7053.6</v>
      </c>
      <c r="BA13" s="126">
        <v>10351</v>
      </c>
      <c r="BB13" s="123"/>
      <c r="BC13" s="126">
        <f t="shared" si="13"/>
        <v>87013.479806100004</v>
      </c>
      <c r="BD13" s="126">
        <f t="shared" si="14"/>
        <v>131962.7369048</v>
      </c>
      <c r="BE13" s="126">
        <f t="shared" si="15"/>
        <v>182958.50897160001</v>
      </c>
      <c r="BF13" s="123"/>
      <c r="BG13" s="123"/>
      <c r="BH13" s="123"/>
      <c r="BI13" s="123"/>
      <c r="BJ13" s="123"/>
      <c r="BK13" s="123"/>
      <c r="BL13" s="123"/>
      <c r="BM13" s="123"/>
      <c r="BN13" s="123"/>
      <c r="BO13" s="123"/>
      <c r="BP13" s="123"/>
      <c r="BQ13" s="123"/>
      <c r="BR13" s="123"/>
    </row>
    <row r="14" spans="2:70" x14ac:dyDescent="0.25">
      <c r="B14" s="67" t="s">
        <v>25</v>
      </c>
      <c r="C14" s="125">
        <v>10</v>
      </c>
      <c r="D14" s="126">
        <v>1</v>
      </c>
      <c r="E14" s="126">
        <v>10</v>
      </c>
      <c r="F14" s="126">
        <v>10</v>
      </c>
      <c r="G14" s="123"/>
      <c r="H14" s="127">
        <v>0.13947999999999999</v>
      </c>
      <c r="I14" s="127">
        <v>2.2942710000000002</v>
      </c>
      <c r="J14" s="127">
        <v>2.2942710000000002</v>
      </c>
      <c r="K14" s="126"/>
      <c r="L14" s="127">
        <v>2.8681999999999999E-2</v>
      </c>
      <c r="M14" s="127">
        <v>1.649378</v>
      </c>
      <c r="N14" s="127">
        <v>1.649378</v>
      </c>
      <c r="O14" s="127"/>
      <c r="P14" s="127">
        <v>1.6206959999999999</v>
      </c>
      <c r="Q14" s="127">
        <v>0</v>
      </c>
      <c r="R14" s="127">
        <v>0</v>
      </c>
      <c r="S14" s="123"/>
      <c r="T14" s="127">
        <v>1.649378</v>
      </c>
      <c r="U14" s="128">
        <f t="shared" si="0"/>
        <v>0.71891158455125825</v>
      </c>
      <c r="V14" s="126"/>
      <c r="W14" s="129">
        <v>0</v>
      </c>
      <c r="X14" s="129">
        <v>0.60326599999999997</v>
      </c>
      <c r="Y14" s="129">
        <v>0.64433300000000004</v>
      </c>
      <c r="Z14" s="129"/>
      <c r="AA14" s="129">
        <v>2.8681999999999999E-2</v>
      </c>
      <c r="AB14" s="129">
        <v>2.2526440000000001</v>
      </c>
      <c r="AC14" s="129">
        <v>2.2937110000000001</v>
      </c>
      <c r="AD14" s="126"/>
      <c r="AE14" s="128">
        <f t="shared" si="1"/>
        <v>0</v>
      </c>
      <c r="AF14" s="128">
        <f t="shared" si="2"/>
        <v>0.26294452573388233</v>
      </c>
      <c r="AG14" s="128">
        <f t="shared" si="3"/>
        <v>0.28084432920086599</v>
      </c>
      <c r="AH14" s="128"/>
      <c r="AI14" s="128">
        <f t="shared" si="4"/>
        <v>0.20563521651849728</v>
      </c>
      <c r="AJ14" s="128">
        <f t="shared" si="5"/>
        <v>0.71891158455125825</v>
      </c>
      <c r="AK14" s="128">
        <f t="shared" si="6"/>
        <v>0.71891158455125825</v>
      </c>
      <c r="AL14" s="128"/>
      <c r="AM14" s="128">
        <f t="shared" si="7"/>
        <v>0.20563521651849728</v>
      </c>
      <c r="AN14" s="128">
        <f t="shared" si="8"/>
        <v>0.98185611028514064</v>
      </c>
      <c r="AO14" s="128">
        <f t="shared" si="9"/>
        <v>0.99975591375212425</v>
      </c>
      <c r="AP14" s="123"/>
      <c r="AQ14" s="127">
        <f t="shared" si="10"/>
        <v>1.649378</v>
      </c>
      <c r="AR14" s="127">
        <f t="shared" si="11"/>
        <v>2.2526440000000001</v>
      </c>
      <c r="AS14" s="127">
        <f t="shared" si="12"/>
        <v>2.2937110000000001</v>
      </c>
      <c r="AT14" s="123"/>
      <c r="AU14" s="126">
        <v>0</v>
      </c>
      <c r="AV14" s="126">
        <v>677.02849409999999</v>
      </c>
      <c r="AW14" s="126">
        <v>720.07378390000008</v>
      </c>
      <c r="AX14" s="123"/>
      <c r="AY14" s="126">
        <v>259.89999999999998</v>
      </c>
      <c r="AZ14" s="126">
        <v>1073.8</v>
      </c>
      <c r="BA14" s="126">
        <v>1073.8</v>
      </c>
      <c r="BB14" s="123"/>
      <c r="BC14" s="126">
        <f t="shared" si="13"/>
        <v>259.89999999999998</v>
      </c>
      <c r="BD14" s="126">
        <f t="shared" si="14"/>
        <v>1750.8284940999999</v>
      </c>
      <c r="BE14" s="126">
        <f t="shared" si="15"/>
        <v>1793.8737839</v>
      </c>
      <c r="BF14" s="123"/>
      <c r="BG14" s="123"/>
      <c r="BH14" s="123"/>
      <c r="BI14" s="123"/>
      <c r="BJ14" s="123"/>
      <c r="BK14" s="123"/>
      <c r="BL14" s="123"/>
      <c r="BM14" s="123"/>
      <c r="BN14" s="123"/>
      <c r="BO14" s="123"/>
      <c r="BP14" s="123"/>
      <c r="BQ14" s="123"/>
      <c r="BR14" s="123"/>
    </row>
    <row r="15" spans="2:70" x14ac:dyDescent="0.25">
      <c r="B15" t="s">
        <v>26</v>
      </c>
      <c r="C15" s="126">
        <v>2209</v>
      </c>
      <c r="D15" s="126">
        <v>65</v>
      </c>
      <c r="E15" s="126">
        <v>126</v>
      </c>
      <c r="F15" s="126">
        <v>215</v>
      </c>
      <c r="G15" s="123"/>
      <c r="H15" s="127">
        <v>22.987788999999999</v>
      </c>
      <c r="I15" s="127">
        <v>49.043951</v>
      </c>
      <c r="J15" s="127">
        <v>114.45011700000001</v>
      </c>
      <c r="K15" s="126"/>
      <c r="L15" s="127">
        <v>5.4428380000000001</v>
      </c>
      <c r="M15" s="127">
        <v>11.721159999999999</v>
      </c>
      <c r="N15" s="127">
        <v>25.262039999999999</v>
      </c>
      <c r="O15" s="127"/>
      <c r="P15" s="127">
        <v>132.986997</v>
      </c>
      <c r="Q15" s="127">
        <v>126.708675</v>
      </c>
      <c r="R15" s="127">
        <v>113.167795</v>
      </c>
      <c r="S15" s="123"/>
      <c r="T15" s="127">
        <v>138.429835</v>
      </c>
      <c r="U15" s="128">
        <f t="shared" si="0"/>
        <v>1.2095211313763881</v>
      </c>
      <c r="V15" s="126"/>
      <c r="W15" s="129">
        <v>1.0954969999999999</v>
      </c>
      <c r="X15" s="129">
        <v>2.521296</v>
      </c>
      <c r="Y15" s="129">
        <v>8.0178659999999997</v>
      </c>
      <c r="Z15" s="129"/>
      <c r="AA15" s="129">
        <v>6.538335</v>
      </c>
      <c r="AB15" s="129">
        <v>14.242456000000001</v>
      </c>
      <c r="AC15" s="129">
        <v>33.279905999999997</v>
      </c>
      <c r="AD15" s="126"/>
      <c r="AE15" s="128">
        <f t="shared" si="1"/>
        <v>4.7655605330290791E-2</v>
      </c>
      <c r="AF15" s="128">
        <f t="shared" si="2"/>
        <v>5.1408908715368386E-2</v>
      </c>
      <c r="AG15" s="128">
        <f t="shared" si="3"/>
        <v>7.0055550926173354E-2</v>
      </c>
      <c r="AH15" s="128"/>
      <c r="AI15" s="128">
        <f t="shared" si="4"/>
        <v>0.23677083515948402</v>
      </c>
      <c r="AJ15" s="128">
        <f t="shared" si="5"/>
        <v>0.23899297999053951</v>
      </c>
      <c r="AK15" s="128">
        <f t="shared" si="6"/>
        <v>0.22072533136859962</v>
      </c>
      <c r="AL15" s="128"/>
      <c r="AM15" s="128">
        <f t="shared" si="7"/>
        <v>0.28442644048977483</v>
      </c>
      <c r="AN15" s="128">
        <f t="shared" si="8"/>
        <v>0.29040188870590788</v>
      </c>
      <c r="AO15" s="128">
        <f t="shared" si="9"/>
        <v>0.29078088229477295</v>
      </c>
      <c r="AP15" s="123"/>
      <c r="AQ15" s="127">
        <f t="shared" si="10"/>
        <v>139.52533199999999</v>
      </c>
      <c r="AR15" s="127">
        <f t="shared" si="11"/>
        <v>140.951131</v>
      </c>
      <c r="AS15" s="127">
        <f t="shared" si="12"/>
        <v>146.447701</v>
      </c>
      <c r="AT15" s="123"/>
      <c r="AU15" s="126">
        <v>2296.0333807000002</v>
      </c>
      <c r="AV15" s="126">
        <v>4721.9194989999987</v>
      </c>
      <c r="AW15" s="126">
        <v>10525.4535535</v>
      </c>
      <c r="AX15" s="123"/>
      <c r="AY15" s="126">
        <v>261.3</v>
      </c>
      <c r="AZ15" s="126">
        <v>704.6</v>
      </c>
      <c r="BA15" s="126">
        <v>1981.2</v>
      </c>
      <c r="BB15" s="123"/>
      <c r="BC15" s="126">
        <f t="shared" si="13"/>
        <v>2557.3333807000004</v>
      </c>
      <c r="BD15" s="126">
        <f t="shared" si="14"/>
        <v>5426.5194989999991</v>
      </c>
      <c r="BE15" s="126">
        <f t="shared" si="15"/>
        <v>12506.6535535</v>
      </c>
      <c r="BF15" s="123"/>
      <c r="BG15" s="123"/>
      <c r="BH15" s="123"/>
      <c r="BI15" s="123"/>
      <c r="BJ15" s="123"/>
      <c r="BK15" s="123"/>
      <c r="BL15" s="123"/>
      <c r="BM15" s="123"/>
      <c r="BN15" s="123"/>
      <c r="BO15" s="123"/>
      <c r="BP15" s="123"/>
      <c r="BQ15" s="123"/>
      <c r="BR15" s="123"/>
    </row>
    <row r="16" spans="2:70" x14ac:dyDescent="0.25">
      <c r="B16" t="s">
        <v>27</v>
      </c>
      <c r="C16" s="126">
        <v>530</v>
      </c>
      <c r="D16" s="126">
        <v>0</v>
      </c>
      <c r="E16" s="126">
        <v>20</v>
      </c>
      <c r="F16" s="126">
        <v>138</v>
      </c>
      <c r="G16" s="123"/>
      <c r="H16" s="127">
        <v>0</v>
      </c>
      <c r="I16" s="127">
        <v>2.9590049999999999</v>
      </c>
      <c r="J16" s="127">
        <v>24.014676000000001</v>
      </c>
      <c r="K16" s="126"/>
      <c r="L16" s="127">
        <v>0</v>
      </c>
      <c r="M16" s="127">
        <v>0.70791000000000004</v>
      </c>
      <c r="N16" s="127">
        <v>9.7628140000000005</v>
      </c>
      <c r="O16" s="127"/>
      <c r="P16" s="127">
        <v>27.066185000000001</v>
      </c>
      <c r="Q16" s="127">
        <v>26.358274999999999</v>
      </c>
      <c r="R16" s="127">
        <v>17.303370999999999</v>
      </c>
      <c r="S16" s="123"/>
      <c r="T16" s="127">
        <v>27.066185000000001</v>
      </c>
      <c r="U16" s="128">
        <f t="shared" si="0"/>
        <v>1.1270685059419498</v>
      </c>
      <c r="V16" s="126"/>
      <c r="W16" s="129">
        <v>0</v>
      </c>
      <c r="X16" s="129">
        <v>0.59841800000000001</v>
      </c>
      <c r="Y16" s="129">
        <v>10.203618000000001</v>
      </c>
      <c r="Z16" s="129"/>
      <c r="AA16" s="129">
        <v>0</v>
      </c>
      <c r="AB16" s="129">
        <v>1.3063279999999999</v>
      </c>
      <c r="AC16" s="129">
        <v>19.966432000000001</v>
      </c>
      <c r="AD16" s="126"/>
      <c r="AE16" s="128" t="str">
        <f t="shared" si="1"/>
        <v>NaN</v>
      </c>
      <c r="AF16" s="128">
        <f t="shared" si="2"/>
        <v>0.20223622467687619</v>
      </c>
      <c r="AG16" s="128">
        <f t="shared" si="3"/>
        <v>0.42489092919679616</v>
      </c>
      <c r="AH16" s="128"/>
      <c r="AI16" s="128" t="str">
        <f t="shared" si="4"/>
        <v>NaN</v>
      </c>
      <c r="AJ16" s="128">
        <f t="shared" si="5"/>
        <v>0.23923920371881766</v>
      </c>
      <c r="AK16" s="128">
        <f t="shared" si="6"/>
        <v>0.40653532031829204</v>
      </c>
      <c r="AL16" s="128"/>
      <c r="AM16" s="128" t="str">
        <f t="shared" si="7"/>
        <v>NaN</v>
      </c>
      <c r="AN16" s="128">
        <f t="shared" si="8"/>
        <v>0.44147542839569381</v>
      </c>
      <c r="AO16" s="128">
        <f t="shared" si="9"/>
        <v>0.83142624951508814</v>
      </c>
      <c r="AP16" s="123"/>
      <c r="AQ16" s="127">
        <f t="shared" si="10"/>
        <v>27.066185000000001</v>
      </c>
      <c r="AR16" s="127">
        <f t="shared" si="11"/>
        <v>27.664603</v>
      </c>
      <c r="AS16" s="127">
        <f t="shared" si="12"/>
        <v>37.269802999999996</v>
      </c>
      <c r="AT16" s="123"/>
      <c r="AU16" s="126">
        <v>0</v>
      </c>
      <c r="AV16" s="126">
        <v>272.87058089999999</v>
      </c>
      <c r="AW16" s="126">
        <v>6281.2727415999998</v>
      </c>
      <c r="AX16" s="123"/>
      <c r="AY16" s="126">
        <v>0</v>
      </c>
      <c r="AZ16" s="126">
        <v>80.599999999999994</v>
      </c>
      <c r="BA16" s="126">
        <v>588.4</v>
      </c>
      <c r="BB16" s="123"/>
      <c r="BC16" s="126" t="str">
        <f t="shared" si="13"/>
        <v>NaN</v>
      </c>
      <c r="BD16" s="126">
        <f t="shared" si="14"/>
        <v>353.47058089999996</v>
      </c>
      <c r="BE16" s="126">
        <f t="shared" si="15"/>
        <v>6869.6727415999994</v>
      </c>
      <c r="BF16" s="123"/>
      <c r="BG16" s="123"/>
      <c r="BH16" s="123"/>
      <c r="BI16" s="123"/>
      <c r="BJ16" s="123"/>
      <c r="BK16" s="123"/>
      <c r="BL16" s="123"/>
      <c r="BM16" s="123"/>
      <c r="BN16" s="123"/>
      <c r="BO16" s="123"/>
      <c r="BP16" s="123"/>
      <c r="BQ16" s="123"/>
      <c r="BR16" s="123"/>
    </row>
    <row r="17" spans="2:70" x14ac:dyDescent="0.25">
      <c r="B17" t="s">
        <v>28</v>
      </c>
      <c r="C17" s="126">
        <v>1070</v>
      </c>
      <c r="D17" s="126">
        <v>449</v>
      </c>
      <c r="E17" s="126">
        <v>588</v>
      </c>
      <c r="F17" s="126">
        <v>737</v>
      </c>
      <c r="G17" s="123"/>
      <c r="H17" s="127">
        <v>73.060356999999996</v>
      </c>
      <c r="I17" s="127">
        <v>95.397976</v>
      </c>
      <c r="J17" s="127">
        <v>119.99225199999999</v>
      </c>
      <c r="K17" s="126"/>
      <c r="L17" s="127">
        <v>15.351241999999999</v>
      </c>
      <c r="M17" s="127">
        <v>19.953890000000001</v>
      </c>
      <c r="N17" s="127">
        <v>25.648951</v>
      </c>
      <c r="O17" s="127"/>
      <c r="P17" s="127">
        <v>25.313137000000001</v>
      </c>
      <c r="Q17" s="127">
        <v>20.710488999999999</v>
      </c>
      <c r="R17" s="127">
        <v>15.015428</v>
      </c>
      <c r="S17" s="123"/>
      <c r="T17" s="127">
        <v>40.664378999999997</v>
      </c>
      <c r="U17" s="128">
        <f t="shared" si="0"/>
        <v>0.33889170610782438</v>
      </c>
      <c r="V17" s="126"/>
      <c r="W17" s="129">
        <v>37.525294000000002</v>
      </c>
      <c r="X17" s="129">
        <v>65.169393999999997</v>
      </c>
      <c r="Y17" s="129">
        <v>90.868161000000001</v>
      </c>
      <c r="Z17" s="129"/>
      <c r="AA17" s="129">
        <v>52.876536000000002</v>
      </c>
      <c r="AB17" s="129">
        <v>85.123283999999998</v>
      </c>
      <c r="AC17" s="129">
        <v>116.517112</v>
      </c>
      <c r="AD17" s="126"/>
      <c r="AE17" s="128">
        <f t="shared" si="1"/>
        <v>0.51362045767173026</v>
      </c>
      <c r="AF17" s="128">
        <f t="shared" si="2"/>
        <v>0.68313183080529927</v>
      </c>
      <c r="AG17" s="128">
        <f t="shared" si="3"/>
        <v>0.75728357027585425</v>
      </c>
      <c r="AH17" s="128"/>
      <c r="AI17" s="128">
        <f t="shared" si="4"/>
        <v>0.21011725962412148</v>
      </c>
      <c r="AJ17" s="128">
        <f t="shared" si="5"/>
        <v>0.20916471016114641</v>
      </c>
      <c r="AK17" s="128">
        <f t="shared" si="6"/>
        <v>0.21375505978502679</v>
      </c>
      <c r="AL17" s="128"/>
      <c r="AM17" s="128">
        <f t="shared" si="7"/>
        <v>0.72373771729585179</v>
      </c>
      <c r="AN17" s="128">
        <f t="shared" si="8"/>
        <v>0.89229654096644562</v>
      </c>
      <c r="AO17" s="128">
        <f t="shared" si="9"/>
        <v>0.97103863006088098</v>
      </c>
      <c r="AP17" s="123"/>
      <c r="AQ17" s="127">
        <f t="shared" si="10"/>
        <v>78.189672999999999</v>
      </c>
      <c r="AR17" s="127">
        <f t="shared" si="11"/>
        <v>105.83377299999999</v>
      </c>
      <c r="AS17" s="127">
        <f t="shared" si="12"/>
        <v>131.53253999999998</v>
      </c>
      <c r="AT17" s="123"/>
      <c r="AU17" s="126">
        <v>13385.699558099999</v>
      </c>
      <c r="AV17" s="126">
        <v>22427.662865999999</v>
      </c>
      <c r="AW17" s="126">
        <v>31232.094431199999</v>
      </c>
      <c r="AX17" s="123"/>
      <c r="AY17" s="126">
        <v>1625.6</v>
      </c>
      <c r="AZ17" s="126">
        <v>2104.4</v>
      </c>
      <c r="BA17" s="126">
        <v>2636.1</v>
      </c>
      <c r="BB17" s="123"/>
      <c r="BC17" s="126">
        <f t="shared" si="13"/>
        <v>15011.2995581</v>
      </c>
      <c r="BD17" s="126">
        <f t="shared" si="14"/>
        <v>24532.062866</v>
      </c>
      <c r="BE17" s="126">
        <f t="shared" si="15"/>
        <v>33868.194431199998</v>
      </c>
      <c r="BF17" s="123"/>
      <c r="BG17" s="123"/>
      <c r="BH17" s="123"/>
      <c r="BI17" s="123"/>
      <c r="BJ17" s="123"/>
      <c r="BK17" s="123"/>
      <c r="BL17" s="123"/>
      <c r="BM17" s="123"/>
      <c r="BN17" s="123"/>
      <c r="BO17" s="123"/>
      <c r="BP17" s="123"/>
      <c r="BQ17" s="123"/>
      <c r="BR17" s="123"/>
    </row>
    <row r="18" spans="2:70" x14ac:dyDescent="0.25">
      <c r="B18" t="s">
        <v>29</v>
      </c>
      <c r="C18" s="126">
        <v>1823</v>
      </c>
      <c r="D18" s="126">
        <v>495</v>
      </c>
      <c r="E18" s="126">
        <v>598</v>
      </c>
      <c r="F18" s="126">
        <v>807</v>
      </c>
      <c r="G18" s="123"/>
      <c r="H18" s="127">
        <v>132.078542</v>
      </c>
      <c r="I18" s="127">
        <v>148.27027799999999</v>
      </c>
      <c r="J18" s="127">
        <v>187.96734499999999</v>
      </c>
      <c r="K18" s="126"/>
      <c r="L18" s="127">
        <v>57.052509999999998</v>
      </c>
      <c r="M18" s="127">
        <v>63.918461999999998</v>
      </c>
      <c r="N18" s="127">
        <v>82.344617</v>
      </c>
      <c r="O18" s="127"/>
      <c r="P18" s="127">
        <v>86.485094000000004</v>
      </c>
      <c r="Q18" s="127">
        <v>79.619141999999997</v>
      </c>
      <c r="R18" s="127">
        <v>61.192987000000002</v>
      </c>
      <c r="S18" s="123"/>
      <c r="T18" s="127">
        <v>143.53760399999999</v>
      </c>
      <c r="U18" s="128">
        <f t="shared" si="0"/>
        <v>0.76363053380362422</v>
      </c>
      <c r="V18" s="126"/>
      <c r="W18" s="129">
        <v>61.405182000000003</v>
      </c>
      <c r="X18" s="129">
        <v>79.057760999999999</v>
      </c>
      <c r="Y18" s="129">
        <v>97.134349</v>
      </c>
      <c r="Z18" s="129"/>
      <c r="AA18" s="129">
        <v>118.45769199999999</v>
      </c>
      <c r="AB18" s="129">
        <v>142.976223</v>
      </c>
      <c r="AC18" s="129">
        <v>179.47896600000001</v>
      </c>
      <c r="AD18" s="126"/>
      <c r="AE18" s="128">
        <f t="shared" si="1"/>
        <v>0.46491414176876666</v>
      </c>
      <c r="AF18" s="128">
        <f t="shared" si="2"/>
        <v>0.53320032892903868</v>
      </c>
      <c r="AG18" s="128">
        <f t="shared" si="3"/>
        <v>0.51676182902939871</v>
      </c>
      <c r="AH18" s="128"/>
      <c r="AI18" s="128">
        <f t="shared" si="4"/>
        <v>0.43195896272083317</v>
      </c>
      <c r="AJ18" s="128">
        <f t="shared" si="5"/>
        <v>0.43109423454375667</v>
      </c>
      <c r="AK18" s="128">
        <f t="shared" si="6"/>
        <v>0.4380793749041888</v>
      </c>
      <c r="AL18" s="128"/>
      <c r="AM18" s="128">
        <f t="shared" si="7"/>
        <v>0.89687310448959978</v>
      </c>
      <c r="AN18" s="128">
        <f t="shared" si="8"/>
        <v>0.96429456347279541</v>
      </c>
      <c r="AO18" s="128">
        <f t="shared" si="9"/>
        <v>0.95484120393358762</v>
      </c>
      <c r="AP18" s="123"/>
      <c r="AQ18" s="127">
        <f t="shared" si="10"/>
        <v>204.94278600000001</v>
      </c>
      <c r="AR18" s="127">
        <f t="shared" si="11"/>
        <v>222.59536500000002</v>
      </c>
      <c r="AS18" s="127">
        <f t="shared" si="12"/>
        <v>240.67195300000003</v>
      </c>
      <c r="AT18" s="123"/>
      <c r="AU18" s="126">
        <v>40807.097849199999</v>
      </c>
      <c r="AV18" s="126">
        <v>50796.973582699997</v>
      </c>
      <c r="AW18" s="126">
        <v>63832.496443000004</v>
      </c>
      <c r="AX18" s="123"/>
      <c r="AY18" s="126">
        <v>1990.4</v>
      </c>
      <c r="AZ18" s="126">
        <v>2357</v>
      </c>
      <c r="BA18" s="126">
        <v>3237.3</v>
      </c>
      <c r="BB18" s="123"/>
      <c r="BC18" s="126">
        <f t="shared" si="13"/>
        <v>42797.497849200001</v>
      </c>
      <c r="BD18" s="126">
        <f t="shared" si="14"/>
        <v>53153.973582699997</v>
      </c>
      <c r="BE18" s="126">
        <f t="shared" si="15"/>
        <v>67069.796442999999</v>
      </c>
      <c r="BF18" s="123"/>
      <c r="BG18" s="123"/>
      <c r="BH18" s="123"/>
      <c r="BI18" s="123"/>
      <c r="BJ18" s="123"/>
      <c r="BK18" s="123"/>
      <c r="BL18" s="123"/>
      <c r="BM18" s="123"/>
      <c r="BN18" s="123"/>
      <c r="BO18" s="123"/>
      <c r="BP18" s="123"/>
      <c r="BQ18" s="123"/>
      <c r="BR18" s="123"/>
    </row>
    <row r="19" spans="2:70" x14ac:dyDescent="0.25">
      <c r="B19" t="s">
        <v>30</v>
      </c>
      <c r="C19" s="126">
        <v>2</v>
      </c>
      <c r="D19" s="126">
        <v>2</v>
      </c>
      <c r="E19" s="126">
        <v>2</v>
      </c>
      <c r="F19" s="126">
        <v>2</v>
      </c>
      <c r="G19" s="123"/>
      <c r="H19" s="127">
        <v>0.25768999999999997</v>
      </c>
      <c r="I19" s="127">
        <v>0.25768999999999997</v>
      </c>
      <c r="J19" s="127">
        <v>0.25768999999999997</v>
      </c>
      <c r="K19" s="126"/>
      <c r="L19" s="127">
        <v>6.7764000000000005E-2</v>
      </c>
      <c r="M19" s="127">
        <v>6.7764000000000005E-2</v>
      </c>
      <c r="N19" s="127">
        <v>6.7764000000000005E-2</v>
      </c>
      <c r="O19" s="127"/>
      <c r="P19" s="127">
        <v>0</v>
      </c>
      <c r="Q19" s="127">
        <v>0</v>
      </c>
      <c r="R19" s="127">
        <v>0</v>
      </c>
      <c r="S19" s="123"/>
      <c r="T19" s="127">
        <v>6.7764000000000005E-2</v>
      </c>
      <c r="U19" s="128">
        <f t="shared" si="0"/>
        <v>0.26296713104893482</v>
      </c>
      <c r="V19" s="126"/>
      <c r="W19" s="129">
        <v>1.1136E-2</v>
      </c>
      <c r="X19" s="129">
        <v>0.18160399999999999</v>
      </c>
      <c r="Y19" s="129">
        <v>0.189914</v>
      </c>
      <c r="Z19" s="129"/>
      <c r="AA19" s="129">
        <v>7.8899999999999998E-2</v>
      </c>
      <c r="AB19" s="129">
        <v>0.24936800000000001</v>
      </c>
      <c r="AC19" s="129">
        <v>0.25767800000000002</v>
      </c>
      <c r="AD19" s="126"/>
      <c r="AE19" s="128">
        <f t="shared" si="1"/>
        <v>4.3214715355659905E-2</v>
      </c>
      <c r="AF19" s="128">
        <f t="shared" si="2"/>
        <v>0.70473825138732593</v>
      </c>
      <c r="AG19" s="128">
        <f t="shared" si="3"/>
        <v>0.73698630136986309</v>
      </c>
      <c r="AH19" s="128"/>
      <c r="AI19" s="128">
        <f t="shared" si="4"/>
        <v>0.26296713104893482</v>
      </c>
      <c r="AJ19" s="128">
        <f t="shared" si="5"/>
        <v>0.26296713104893482</v>
      </c>
      <c r="AK19" s="128">
        <f t="shared" si="6"/>
        <v>0.26296713104893482</v>
      </c>
      <c r="AL19" s="128"/>
      <c r="AM19" s="128">
        <f t="shared" si="7"/>
        <v>0.30618184640459467</v>
      </c>
      <c r="AN19" s="128">
        <f t="shared" si="8"/>
        <v>0.9677053824362607</v>
      </c>
      <c r="AO19" s="128">
        <f t="shared" si="9"/>
        <v>0.99995343241879797</v>
      </c>
      <c r="AP19" s="123"/>
      <c r="AQ19" s="127">
        <f t="shared" si="10"/>
        <v>7.8899999999999998E-2</v>
      </c>
      <c r="AR19" s="127">
        <f t="shared" si="11"/>
        <v>0.24936800000000001</v>
      </c>
      <c r="AS19" s="127">
        <f t="shared" si="12"/>
        <v>0.25767800000000002</v>
      </c>
      <c r="AT19" s="123"/>
      <c r="AU19" s="126">
        <v>11.229868</v>
      </c>
      <c r="AV19" s="126">
        <v>43.040244999999999</v>
      </c>
      <c r="AW19" s="126">
        <v>49.651149799999999</v>
      </c>
      <c r="AX19" s="123"/>
      <c r="AY19" s="126">
        <v>304.39999999999998</v>
      </c>
      <c r="AZ19" s="126">
        <v>304.39999999999998</v>
      </c>
      <c r="BA19" s="126">
        <v>304.39999999999998</v>
      </c>
      <c r="BB19" s="123"/>
      <c r="BC19" s="126">
        <f t="shared" si="13"/>
        <v>315.62986799999999</v>
      </c>
      <c r="BD19" s="126">
        <f t="shared" si="14"/>
        <v>347.440245</v>
      </c>
      <c r="BE19" s="126">
        <f t="shared" si="15"/>
        <v>354.05114979999996</v>
      </c>
      <c r="BF19" s="123"/>
      <c r="BG19" s="123"/>
      <c r="BH19" s="123"/>
      <c r="BI19" s="123"/>
      <c r="BJ19" s="123"/>
      <c r="BK19" s="123"/>
      <c r="BL19" s="123"/>
      <c r="BM19" s="123"/>
      <c r="BN19" s="123"/>
      <c r="BO19" s="123"/>
      <c r="BP19" s="123"/>
      <c r="BQ19" s="123"/>
      <c r="BR19" s="123"/>
    </row>
    <row r="20" spans="2:70" x14ac:dyDescent="0.25">
      <c r="B20" t="s">
        <v>31</v>
      </c>
      <c r="C20" s="126">
        <v>3</v>
      </c>
      <c r="D20" s="126">
        <v>1</v>
      </c>
      <c r="E20" s="126">
        <v>3</v>
      </c>
      <c r="F20" s="126">
        <v>3</v>
      </c>
      <c r="G20" s="123"/>
      <c r="H20" s="127">
        <v>0.12884499999999999</v>
      </c>
      <c r="I20" s="127">
        <v>0.40815299999999999</v>
      </c>
      <c r="J20" s="127">
        <v>0.40815299999999999</v>
      </c>
      <c r="K20" s="126"/>
      <c r="L20" s="127">
        <v>3.3882000000000002E-2</v>
      </c>
      <c r="M20" s="127">
        <v>0.104367</v>
      </c>
      <c r="N20" s="127">
        <v>0.104367</v>
      </c>
      <c r="O20" s="127"/>
      <c r="P20" s="127">
        <v>7.0485000000000006E-2</v>
      </c>
      <c r="Q20" s="127">
        <v>0</v>
      </c>
      <c r="R20" s="127">
        <v>0</v>
      </c>
      <c r="S20" s="123"/>
      <c r="T20" s="127">
        <v>0.104367</v>
      </c>
      <c r="U20" s="128">
        <f t="shared" si="0"/>
        <v>0.25570558099536206</v>
      </c>
      <c r="V20" s="126"/>
      <c r="W20" s="129">
        <v>5.568E-3</v>
      </c>
      <c r="X20" s="129">
        <v>0.21454000000000001</v>
      </c>
      <c r="Y20" s="129">
        <v>0.30377900000000002</v>
      </c>
      <c r="Z20" s="129"/>
      <c r="AA20" s="129">
        <v>3.9449999999999999E-2</v>
      </c>
      <c r="AB20" s="129">
        <v>0.318907</v>
      </c>
      <c r="AC20" s="129">
        <v>0.40814600000000001</v>
      </c>
      <c r="AD20" s="126"/>
      <c r="AE20" s="128">
        <f t="shared" si="1"/>
        <v>4.3214715355659905E-2</v>
      </c>
      <c r="AF20" s="128">
        <f t="shared" si="2"/>
        <v>0.52563621975092678</v>
      </c>
      <c r="AG20" s="128">
        <f t="shared" si="3"/>
        <v>0.74427726857330467</v>
      </c>
      <c r="AH20" s="128"/>
      <c r="AI20" s="128">
        <f t="shared" si="4"/>
        <v>0.26296713104893482</v>
      </c>
      <c r="AJ20" s="128">
        <f t="shared" si="5"/>
        <v>0.25570558099536206</v>
      </c>
      <c r="AK20" s="128">
        <f t="shared" si="6"/>
        <v>0.25570558099536206</v>
      </c>
      <c r="AL20" s="128"/>
      <c r="AM20" s="128">
        <f t="shared" si="7"/>
        <v>0.30618184640459467</v>
      </c>
      <c r="AN20" s="128">
        <f t="shared" si="8"/>
        <v>0.78134180074628878</v>
      </c>
      <c r="AO20" s="128">
        <f t="shared" si="9"/>
        <v>0.99998284956866668</v>
      </c>
      <c r="AP20" s="123"/>
      <c r="AQ20" s="127">
        <f t="shared" si="10"/>
        <v>0.109935</v>
      </c>
      <c r="AR20" s="127">
        <f t="shared" si="11"/>
        <v>0.318907</v>
      </c>
      <c r="AS20" s="127">
        <f t="shared" si="12"/>
        <v>0.40814600000000001</v>
      </c>
      <c r="AT20" s="123"/>
      <c r="AU20" s="126">
        <v>5.6149339999999999</v>
      </c>
      <c r="AV20" s="126">
        <v>53.493926000000002</v>
      </c>
      <c r="AW20" s="126">
        <v>78.651254699999996</v>
      </c>
      <c r="AX20" s="123"/>
      <c r="AY20" s="126">
        <v>195</v>
      </c>
      <c r="AZ20" s="126">
        <v>426.3</v>
      </c>
      <c r="BA20" s="126">
        <v>426.3</v>
      </c>
      <c r="BB20" s="123"/>
      <c r="BC20" s="126">
        <f t="shared" si="13"/>
        <v>200.61493400000001</v>
      </c>
      <c r="BD20" s="126">
        <f t="shared" si="14"/>
        <v>479.793926</v>
      </c>
      <c r="BE20" s="126">
        <f t="shared" si="15"/>
        <v>504.95125469999999</v>
      </c>
      <c r="BF20" s="123"/>
      <c r="BG20" s="123"/>
      <c r="BH20" s="123"/>
      <c r="BI20" s="123"/>
      <c r="BJ20" s="123"/>
      <c r="BK20" s="123"/>
      <c r="BL20" s="123"/>
      <c r="BM20" s="123"/>
      <c r="BN20" s="123"/>
      <c r="BO20" s="123"/>
      <c r="BP20" s="123"/>
      <c r="BQ20" s="123"/>
      <c r="BR20" s="123"/>
    </row>
    <row r="21" spans="2:70" x14ac:dyDescent="0.25">
      <c r="B21" t="s">
        <v>32</v>
      </c>
      <c r="C21" s="126">
        <v>1068</v>
      </c>
      <c r="D21" s="126">
        <v>171</v>
      </c>
      <c r="E21" s="126">
        <v>566</v>
      </c>
      <c r="F21" s="126">
        <v>772</v>
      </c>
      <c r="G21" s="123"/>
      <c r="H21" s="127">
        <v>56.396265999999997</v>
      </c>
      <c r="I21" s="127">
        <v>124.67551</v>
      </c>
      <c r="J21" s="127">
        <v>182.38777999999999</v>
      </c>
      <c r="K21" s="126"/>
      <c r="L21" s="127">
        <v>17.345462999999999</v>
      </c>
      <c r="M21" s="127">
        <v>43.779640000000001</v>
      </c>
      <c r="N21" s="127">
        <v>66.914456000000001</v>
      </c>
      <c r="O21" s="127"/>
      <c r="P21" s="127">
        <v>60.384304999999998</v>
      </c>
      <c r="Q21" s="127">
        <v>33.950127999999999</v>
      </c>
      <c r="R21" s="127">
        <v>10.815312</v>
      </c>
      <c r="S21" s="123"/>
      <c r="T21" s="127">
        <v>77.729768000000007</v>
      </c>
      <c r="U21" s="128">
        <f t="shared" si="0"/>
        <v>0.42617859595637386</v>
      </c>
      <c r="V21" s="126"/>
      <c r="W21" s="129">
        <v>7.6342509999999999</v>
      </c>
      <c r="X21" s="129">
        <v>44.229537999999998</v>
      </c>
      <c r="Y21" s="129">
        <v>102.83932799999999</v>
      </c>
      <c r="Z21" s="129"/>
      <c r="AA21" s="129">
        <v>24.979714000000001</v>
      </c>
      <c r="AB21" s="129">
        <v>88.009178000000006</v>
      </c>
      <c r="AC21" s="129">
        <v>169.753784</v>
      </c>
      <c r="AD21" s="126"/>
      <c r="AE21" s="128">
        <f t="shared" si="1"/>
        <v>0.13536802241481732</v>
      </c>
      <c r="AF21" s="128">
        <f t="shared" si="2"/>
        <v>0.35475722537649934</v>
      </c>
      <c r="AG21" s="128">
        <f t="shared" si="3"/>
        <v>0.56384988073214115</v>
      </c>
      <c r="AH21" s="128"/>
      <c r="AI21" s="128">
        <f t="shared" si="4"/>
        <v>0.30756403269677463</v>
      </c>
      <c r="AJ21" s="128">
        <f t="shared" si="5"/>
        <v>0.35114867386546084</v>
      </c>
      <c r="AK21" s="128">
        <f t="shared" si="6"/>
        <v>0.36688014953633408</v>
      </c>
      <c r="AL21" s="128"/>
      <c r="AM21" s="128">
        <f t="shared" si="7"/>
        <v>0.442932055111592</v>
      </c>
      <c r="AN21" s="128">
        <f t="shared" si="8"/>
        <v>0.70590589924196023</v>
      </c>
      <c r="AO21" s="128">
        <f t="shared" si="9"/>
        <v>0.93073003026847523</v>
      </c>
      <c r="AP21" s="123"/>
      <c r="AQ21" s="127">
        <f t="shared" si="10"/>
        <v>85.364018999999999</v>
      </c>
      <c r="AR21" s="127">
        <f t="shared" si="11"/>
        <v>121.959306</v>
      </c>
      <c r="AS21" s="127">
        <f t="shared" si="12"/>
        <v>180.569096</v>
      </c>
      <c r="AT21" s="123"/>
      <c r="AU21" s="126">
        <v>5074.0234631000003</v>
      </c>
      <c r="AV21" s="126">
        <v>21619.5262458</v>
      </c>
      <c r="AW21" s="126">
        <v>44720.331941800003</v>
      </c>
      <c r="AX21" s="123"/>
      <c r="AY21" s="126">
        <v>624.4</v>
      </c>
      <c r="AZ21" s="126">
        <v>1661.5</v>
      </c>
      <c r="BA21" s="126">
        <v>2365.8000000000002</v>
      </c>
      <c r="BB21" s="123"/>
      <c r="BC21" s="126">
        <f t="shared" si="13"/>
        <v>5698.4234630999999</v>
      </c>
      <c r="BD21" s="126">
        <f t="shared" si="14"/>
        <v>23281.0262458</v>
      </c>
      <c r="BE21" s="126">
        <f t="shared" si="15"/>
        <v>47086.131941800006</v>
      </c>
      <c r="BF21" s="123"/>
      <c r="BG21" s="123"/>
      <c r="BH21" s="123"/>
      <c r="BI21" s="123"/>
      <c r="BJ21" s="123"/>
      <c r="BK21" s="123"/>
      <c r="BL21" s="123"/>
      <c r="BM21" s="123"/>
      <c r="BN21" s="123"/>
      <c r="BO21" s="123"/>
      <c r="BP21" s="123"/>
      <c r="BQ21" s="123"/>
      <c r="BR21" s="123"/>
    </row>
    <row r="22" spans="2:70" x14ac:dyDescent="0.25">
      <c r="B22" t="s">
        <v>33</v>
      </c>
      <c r="C22" s="126">
        <v>16117</v>
      </c>
      <c r="D22" s="126">
        <v>1215</v>
      </c>
      <c r="E22" s="126">
        <v>2036</v>
      </c>
      <c r="F22" s="126">
        <v>3531</v>
      </c>
      <c r="G22" s="123"/>
      <c r="H22" s="127">
        <v>185.43602799999999</v>
      </c>
      <c r="I22" s="127">
        <v>305.85184099999998</v>
      </c>
      <c r="J22" s="127">
        <v>518.22346900000002</v>
      </c>
      <c r="K22" s="126"/>
      <c r="L22" s="127">
        <v>65.426297000000005</v>
      </c>
      <c r="M22" s="127">
        <v>111.48045500000001</v>
      </c>
      <c r="N22" s="127">
        <v>177.48630800000001</v>
      </c>
      <c r="O22" s="127"/>
      <c r="P22" s="127">
        <v>553.02841699999999</v>
      </c>
      <c r="Q22" s="127">
        <v>506.97425900000002</v>
      </c>
      <c r="R22" s="127">
        <v>440.96840600000002</v>
      </c>
      <c r="S22" s="123"/>
      <c r="T22" s="127">
        <v>618.45471399999997</v>
      </c>
      <c r="U22" s="128">
        <f t="shared" si="0"/>
        <v>1.1934131721078034</v>
      </c>
      <c r="V22" s="126"/>
      <c r="W22" s="129">
        <v>40.849718000000003</v>
      </c>
      <c r="X22" s="129">
        <v>104.192533</v>
      </c>
      <c r="Y22" s="129">
        <v>258.77851399999997</v>
      </c>
      <c r="Z22" s="129"/>
      <c r="AA22" s="129">
        <v>106.276015</v>
      </c>
      <c r="AB22" s="129">
        <v>215.672988</v>
      </c>
      <c r="AC22" s="129">
        <v>436.26482199999998</v>
      </c>
      <c r="AD22" s="126"/>
      <c r="AE22" s="128">
        <f t="shared" si="1"/>
        <v>0.22029008300371924</v>
      </c>
      <c r="AF22" s="128">
        <f t="shared" si="2"/>
        <v>0.34066341617999285</v>
      </c>
      <c r="AG22" s="128">
        <f t="shared" si="3"/>
        <v>0.4993569945787229</v>
      </c>
      <c r="AH22" s="128"/>
      <c r="AI22" s="128">
        <f t="shared" si="4"/>
        <v>0.35282408551158145</v>
      </c>
      <c r="AJ22" s="128">
        <f t="shared" si="5"/>
        <v>0.36449169191039793</v>
      </c>
      <c r="AK22" s="128">
        <f t="shared" si="6"/>
        <v>0.34248990757305897</v>
      </c>
      <c r="AL22" s="128"/>
      <c r="AM22" s="128">
        <f t="shared" si="7"/>
        <v>0.57311416851530061</v>
      </c>
      <c r="AN22" s="128">
        <f t="shared" si="8"/>
        <v>0.70515510809039084</v>
      </c>
      <c r="AO22" s="128">
        <f t="shared" si="9"/>
        <v>0.84184690215178182</v>
      </c>
      <c r="AP22" s="123"/>
      <c r="AQ22" s="127">
        <f t="shared" si="10"/>
        <v>659.30443200000002</v>
      </c>
      <c r="AR22" s="127">
        <f t="shared" si="11"/>
        <v>722.64724699999999</v>
      </c>
      <c r="AS22" s="127">
        <f t="shared" si="12"/>
        <v>877.23322800000005</v>
      </c>
      <c r="AT22" s="123"/>
      <c r="AU22" s="126">
        <v>33497.921139099999</v>
      </c>
      <c r="AV22" s="126">
        <v>67501.565988199989</v>
      </c>
      <c r="AW22" s="126">
        <v>136182.49006390001</v>
      </c>
      <c r="AX22" s="123"/>
      <c r="AY22" s="126">
        <v>4154.2999999999993</v>
      </c>
      <c r="AZ22" s="126">
        <v>6876.9000000000005</v>
      </c>
      <c r="BA22" s="126">
        <v>11522.5</v>
      </c>
      <c r="BB22" s="123"/>
      <c r="BC22" s="126">
        <f t="shared" si="13"/>
        <v>37652.221139100002</v>
      </c>
      <c r="BD22" s="126">
        <f t="shared" si="14"/>
        <v>74378.465988199983</v>
      </c>
      <c r="BE22" s="126">
        <f t="shared" si="15"/>
        <v>147704.99006390001</v>
      </c>
      <c r="BF22" s="123"/>
      <c r="BG22" s="123"/>
      <c r="BH22" s="123"/>
      <c r="BI22" s="123"/>
      <c r="BJ22" s="123"/>
      <c r="BK22" s="123"/>
      <c r="BL22" s="123"/>
      <c r="BM22" s="123"/>
      <c r="BN22" s="123"/>
      <c r="BO22" s="123"/>
      <c r="BP22" s="123"/>
      <c r="BQ22" s="123"/>
      <c r="BR22" s="123"/>
    </row>
    <row r="23" spans="2:70" x14ac:dyDescent="0.25">
      <c r="C23" s="44"/>
      <c r="D23" s="44"/>
      <c r="E23" s="44"/>
      <c r="F23" s="44"/>
      <c r="H23" s="107"/>
      <c r="I23" s="107"/>
      <c r="J23" s="107"/>
      <c r="K23" s="44"/>
      <c r="L23" s="107"/>
      <c r="M23" s="107"/>
      <c r="N23" s="107"/>
      <c r="O23" s="107"/>
      <c r="P23" s="107"/>
      <c r="Q23" s="107"/>
      <c r="R23" s="107"/>
      <c r="T23" s="107"/>
      <c r="U23" s="45" t="str">
        <f t="shared" si="0"/>
        <v/>
      </c>
      <c r="V23" s="44"/>
      <c r="W23" s="108"/>
      <c r="X23" s="108"/>
      <c r="Y23" s="108"/>
      <c r="Z23" s="108"/>
      <c r="AA23" s="108"/>
      <c r="AB23" s="108"/>
      <c r="AC23" s="108"/>
      <c r="AD23" s="44"/>
      <c r="AE23" s="45"/>
      <c r="AF23" s="45"/>
      <c r="AG23" s="45"/>
      <c r="AH23" s="45"/>
      <c r="AI23" s="45"/>
      <c r="AJ23" s="45"/>
      <c r="AK23" s="45"/>
      <c r="AL23" s="45"/>
      <c r="AM23" s="45"/>
      <c r="AN23" s="45"/>
      <c r="AO23" s="45"/>
      <c r="AQ23" s="107"/>
      <c r="AR23" s="107"/>
      <c r="AS23" s="107"/>
      <c r="AU23" s="44"/>
      <c r="AV23" s="44"/>
      <c r="AW23" s="44"/>
      <c r="AY23" s="44"/>
      <c r="AZ23" s="44"/>
      <c r="BA23" s="44"/>
      <c r="BC23" s="44"/>
      <c r="BD23" s="44"/>
      <c r="BE23" s="44"/>
    </row>
    <row r="24" spans="2:70" x14ac:dyDescent="0.25">
      <c r="C24" s="44"/>
      <c r="D24" s="44"/>
      <c r="E24" s="44"/>
      <c r="F24" s="44"/>
      <c r="H24" s="107"/>
      <c r="I24" s="107"/>
      <c r="J24" s="107"/>
      <c r="K24" s="44"/>
      <c r="L24" s="107"/>
      <c r="M24" s="107"/>
      <c r="N24" s="107"/>
      <c r="O24" s="107"/>
      <c r="P24" s="107"/>
      <c r="Q24" s="107"/>
      <c r="R24" s="107"/>
      <c r="T24" s="107"/>
      <c r="U24" s="45" t="str">
        <f t="shared" si="0"/>
        <v/>
      </c>
      <c r="V24" s="44"/>
      <c r="W24" s="108"/>
      <c r="X24" s="108"/>
      <c r="Y24" s="108"/>
      <c r="Z24" s="108"/>
      <c r="AA24" s="108"/>
      <c r="AB24" s="108"/>
      <c r="AC24" s="108"/>
      <c r="AD24" s="44"/>
      <c r="AE24" s="45"/>
      <c r="AF24" s="45"/>
      <c r="AG24" s="45"/>
      <c r="AH24" s="45"/>
      <c r="AI24" s="45"/>
      <c r="AJ24" s="45"/>
      <c r="AK24" s="45"/>
      <c r="AL24" s="45"/>
      <c r="AM24" s="45"/>
      <c r="AN24" s="45"/>
      <c r="AO24" s="45"/>
      <c r="AQ24" s="107"/>
      <c r="AR24" s="107"/>
      <c r="AS24" s="107"/>
      <c r="AU24" s="44"/>
      <c r="AV24" s="44"/>
      <c r="AW24" s="44"/>
      <c r="AY24" s="44"/>
      <c r="AZ24" s="44"/>
      <c r="BA24" s="44"/>
      <c r="BC24" s="44"/>
      <c r="BD24" s="44"/>
      <c r="BE24" s="44"/>
    </row>
    <row r="25" spans="2:70" x14ac:dyDescent="0.25">
      <c r="C25" s="44"/>
      <c r="D25" s="44"/>
      <c r="E25" s="44"/>
      <c r="F25" s="44"/>
      <c r="H25" s="107"/>
      <c r="I25" s="107"/>
      <c r="J25" s="107"/>
      <c r="K25" s="44"/>
      <c r="L25" s="107"/>
      <c r="M25" s="107"/>
      <c r="N25" s="107"/>
      <c r="O25" s="107"/>
      <c r="P25" s="107"/>
      <c r="Q25" s="107"/>
      <c r="R25" s="107"/>
      <c r="T25" s="107"/>
      <c r="U25" s="45" t="str">
        <f t="shared" si="0"/>
        <v/>
      </c>
      <c r="V25" s="44"/>
      <c r="W25" s="108"/>
      <c r="X25" s="108"/>
      <c r="Y25" s="108"/>
      <c r="Z25" s="108"/>
      <c r="AA25" s="108"/>
      <c r="AB25" s="108"/>
      <c r="AC25" s="108"/>
      <c r="AD25" s="44"/>
      <c r="AE25" s="45"/>
      <c r="AF25" s="45"/>
      <c r="AG25" s="45"/>
      <c r="AH25" s="45"/>
      <c r="AI25" s="45"/>
      <c r="AJ25" s="45"/>
      <c r="AK25" s="45"/>
      <c r="AL25" s="45"/>
      <c r="AM25" s="45"/>
      <c r="AN25" s="45"/>
      <c r="AO25" s="45"/>
      <c r="AQ25" s="107"/>
      <c r="AR25" s="107"/>
      <c r="AS25" s="107"/>
      <c r="AU25" s="44"/>
      <c r="AV25" s="44"/>
      <c r="AW25" s="44"/>
      <c r="AY25" s="44"/>
      <c r="AZ25" s="44"/>
      <c r="BA25" s="44"/>
      <c r="BC25" s="44"/>
      <c r="BD25" s="44"/>
      <c r="BE25" s="44"/>
    </row>
    <row r="26" spans="2:70" ht="15.75" customHeight="1" thickBot="1" x14ac:dyDescent="0.3">
      <c r="B26" s="69"/>
      <c r="C26" s="70"/>
      <c r="D26" s="55"/>
      <c r="E26" s="55"/>
      <c r="F26" s="55"/>
      <c r="H26" s="110"/>
      <c r="I26" s="110"/>
      <c r="J26" s="110"/>
      <c r="L26" s="110"/>
      <c r="M26" s="110"/>
      <c r="N26" s="110"/>
      <c r="O26" s="111"/>
      <c r="P26" s="111"/>
      <c r="Q26" s="111"/>
      <c r="R26" s="111"/>
      <c r="T26" s="110"/>
      <c r="U26" s="54" t="str">
        <f t="shared" si="0"/>
        <v/>
      </c>
      <c r="V26" s="16"/>
      <c r="W26" s="109"/>
      <c r="X26" s="109"/>
      <c r="Y26" s="108"/>
      <c r="Z26" s="109"/>
      <c r="AA26" s="109"/>
      <c r="AB26" s="109"/>
      <c r="AC26" s="108"/>
      <c r="AD26" s="16"/>
      <c r="AE26" s="45"/>
      <c r="AF26" s="45"/>
      <c r="AG26" s="45"/>
      <c r="AH26" s="45"/>
      <c r="AI26" s="45"/>
      <c r="AJ26" s="45"/>
      <c r="AK26" s="45"/>
      <c r="AL26" s="45"/>
      <c r="AM26" s="45"/>
      <c r="AN26" s="45"/>
      <c r="AO26" s="45"/>
      <c r="AQ26" s="107"/>
      <c r="AR26" s="107"/>
      <c r="AS26" s="107"/>
      <c r="AU26" s="44"/>
      <c r="AV26" s="44"/>
      <c r="AW26" s="44"/>
      <c r="AY26" s="44"/>
      <c r="AZ26" s="44"/>
      <c r="BA26" s="44"/>
      <c r="BC26" s="44"/>
      <c r="BD26" s="44"/>
      <c r="BE26" s="44"/>
    </row>
    <row r="27" spans="2:70" ht="15.75" customHeight="1" thickBot="1" x14ac:dyDescent="0.3">
      <c r="B27" s="62" t="s">
        <v>34</v>
      </c>
      <c r="C27" s="63">
        <f>SUM(C7:C26)</f>
        <v>40779</v>
      </c>
      <c r="D27" s="63">
        <f>SUM(D7:D26)</f>
        <v>4032</v>
      </c>
      <c r="E27" s="63">
        <f>SUM(E7:E26)</f>
        <v>6384</v>
      </c>
      <c r="F27" s="63">
        <f>SUM(F7:F26)</f>
        <v>11635</v>
      </c>
      <c r="H27" s="63">
        <f t="shared" ref="H27:N27" si="16">ROUNDUP(SUM(H7:H26),-1)</f>
        <v>1300</v>
      </c>
      <c r="I27" s="63">
        <f t="shared" si="16"/>
        <v>1830</v>
      </c>
      <c r="J27" s="63">
        <f t="shared" si="16"/>
        <v>3130</v>
      </c>
      <c r="K27" s="63">
        <f t="shared" si="16"/>
        <v>0</v>
      </c>
      <c r="L27" s="63">
        <f t="shared" si="16"/>
        <v>430</v>
      </c>
      <c r="M27" s="63">
        <f t="shared" si="16"/>
        <v>600</v>
      </c>
      <c r="N27" s="63">
        <f t="shared" si="16"/>
        <v>930</v>
      </c>
      <c r="O27" s="44"/>
      <c r="P27" s="63">
        <f>ROUNDUP(SUM(P7:P26),-1)</f>
        <v>1960</v>
      </c>
      <c r="Q27" s="63">
        <f>ROUNDUP(SUM(Q7:Q26),-1)</f>
        <v>1790</v>
      </c>
      <c r="R27" s="63">
        <f>ROUNDUP(SUM(R7:R26),-1)</f>
        <v>1460</v>
      </c>
      <c r="T27" s="63">
        <f>ROUNDUP(SUM(T7:T26),-1)</f>
        <v>2380</v>
      </c>
      <c r="U27" s="64">
        <f>AVERAGE(U7:U26)</f>
        <v>4.5054064255514383</v>
      </c>
      <c r="V27" s="44"/>
      <c r="W27" s="63">
        <f>ROUNDUP(SUM(W7:W26),-1)</f>
        <v>410</v>
      </c>
      <c r="X27" s="63">
        <f>ROUNDUP(SUM(X7:X26),-1)</f>
        <v>850</v>
      </c>
      <c r="Y27" s="63">
        <f>ROUNDUP(SUM(Y7:Y26),-1)</f>
        <v>1650</v>
      </c>
      <c r="Z27" s="45"/>
      <c r="AA27" s="63">
        <f>ROUNDUP(SUM(AA7:AA26),-1)</f>
        <v>840</v>
      </c>
      <c r="AB27" s="63">
        <f>ROUNDUP(SUM(AB7:AB26),-1)</f>
        <v>1450</v>
      </c>
      <c r="AC27" s="63">
        <f>ROUNDUP(SUM(AC7:AC26),-1)</f>
        <v>2580</v>
      </c>
      <c r="AD27" s="44"/>
      <c r="AE27" s="64">
        <f>W27/H27</f>
        <v>0.31538461538461537</v>
      </c>
      <c r="AF27" s="64">
        <f>X27/I27</f>
        <v>0.46448087431693991</v>
      </c>
      <c r="AG27" s="64">
        <f>Y27/J27</f>
        <v>0.52715654952076674</v>
      </c>
      <c r="AH27" s="44"/>
      <c r="AI27" s="64">
        <f>L27/H27</f>
        <v>0.33076923076923076</v>
      </c>
      <c r="AJ27" s="64">
        <f>M27/I27</f>
        <v>0.32786885245901637</v>
      </c>
      <c r="AK27" s="64">
        <f>N27/J27</f>
        <v>0.29712460063897761</v>
      </c>
      <c r="AL27" s="44"/>
      <c r="AM27" s="64">
        <f>AA27/H27</f>
        <v>0.64615384615384619</v>
      </c>
      <c r="AN27" s="64">
        <f>AB27/I27</f>
        <v>0.79234972677595628</v>
      </c>
      <c r="AO27" s="64">
        <f>AC27/J27</f>
        <v>0.82428115015974446</v>
      </c>
      <c r="AQ27" s="63">
        <f>ROUNDUP(SUM(AQ7:AQ26),-1)</f>
        <v>2790</v>
      </c>
      <c r="AR27" s="63">
        <f>ROUNDUP(SUM(AR7:AR26),-1)</f>
        <v>3230</v>
      </c>
      <c r="AS27" s="63">
        <f>ROUNDUP(SUM(AS7:AS26),-1)</f>
        <v>4030</v>
      </c>
      <c r="AU27" s="63">
        <f>ROUNDUP(SUM(AU7:AU26),-2)</f>
        <v>232700</v>
      </c>
      <c r="AV27" s="63">
        <f>ROUNDUP(SUM(AV7:AV26),-2)</f>
        <v>395600</v>
      </c>
      <c r="AW27" s="63">
        <f>ROUNDUP(SUM(AW7:AW26),-2)</f>
        <v>699600</v>
      </c>
      <c r="AY27" s="63">
        <f>ROUNDUP(SUM(AY7:AY26),-2)</f>
        <v>21200</v>
      </c>
      <c r="AZ27" s="63">
        <f>ROUNDUP(SUM(AZ7:AZ26),-2)</f>
        <v>32000</v>
      </c>
      <c r="BA27" s="63">
        <f>ROUNDUP(SUM(BA7:BA26),-2)</f>
        <v>54800</v>
      </c>
      <c r="BC27" s="63">
        <f>ROUNDUP(SUM(BC7:BC26),-2)</f>
        <v>253800</v>
      </c>
      <c r="BD27" s="63">
        <f>ROUNDUP(SUM(BD7:BD26),-2)</f>
        <v>427600</v>
      </c>
      <c r="BE27" s="63">
        <f>ROUNDUP(SUM(BE7:BE26),-2)</f>
        <v>754300</v>
      </c>
    </row>
  </sheetData>
  <mergeCells count="19">
    <mergeCell ref="L4:N4"/>
    <mergeCell ref="P4:R4"/>
    <mergeCell ref="P5:R5"/>
    <mergeCell ref="T4:U4"/>
    <mergeCell ref="U5:U6"/>
    <mergeCell ref="BC5:BE5"/>
    <mergeCell ref="AY5:BA5"/>
    <mergeCell ref="C5:C6"/>
    <mergeCell ref="D5:F5"/>
    <mergeCell ref="H5:J5"/>
    <mergeCell ref="L5:N5"/>
    <mergeCell ref="T5:T6"/>
    <mergeCell ref="AQ5:AS5"/>
    <mergeCell ref="AU5:AW5"/>
    <mergeCell ref="W5:Y5"/>
    <mergeCell ref="AA5:AC5"/>
    <mergeCell ref="AE5:AG5"/>
    <mergeCell ref="AI5:AK5"/>
    <mergeCell ref="AM5:AO5"/>
  </mergeCells>
  <pageMargins left="0.7" right="0.7" top="0.75" bottom="0.75" header="0.3" footer="0.3"/>
  <pageSetup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sheetPr>
  <dimension ref="B1:R29"/>
  <sheetViews>
    <sheetView workbookViewId="0"/>
  </sheetViews>
  <sheetFormatPr defaultRowHeight="15" x14ac:dyDescent="0.25"/>
  <cols>
    <col min="2" max="2" width="13.140625" customWidth="1"/>
    <col min="4" max="4" width="3.5703125" customWidth="1"/>
  </cols>
  <sheetData>
    <row r="1" spans="2:18" ht="28.5" customHeight="1" x14ac:dyDescent="0.25">
      <c r="B1" s="76" t="s">
        <v>78</v>
      </c>
    </row>
    <row r="2" spans="2:18" x14ac:dyDescent="0.25">
      <c r="B2" t="s">
        <v>79</v>
      </c>
      <c r="C2" t="s">
        <v>80</v>
      </c>
    </row>
    <row r="4" spans="2:18" ht="15.75" customHeight="1" thickBot="1" x14ac:dyDescent="0.3">
      <c r="E4" s="167" t="s">
        <v>5</v>
      </c>
      <c r="F4" s="145"/>
      <c r="G4" s="145"/>
      <c r="H4" s="145"/>
      <c r="J4" s="167" t="s">
        <v>6</v>
      </c>
      <c r="K4" s="145"/>
      <c r="L4" s="145"/>
      <c r="M4" s="145"/>
      <c r="O4" s="167" t="s">
        <v>81</v>
      </c>
      <c r="P4" s="145"/>
      <c r="Q4" s="145"/>
      <c r="R4" s="145"/>
    </row>
    <row r="5" spans="2:18" x14ac:dyDescent="0.25">
      <c r="B5" s="155" t="s">
        <v>14</v>
      </c>
      <c r="C5" s="144" t="s">
        <v>8</v>
      </c>
      <c r="D5" s="5"/>
      <c r="E5" s="46" t="s">
        <v>82</v>
      </c>
      <c r="F5" s="46" t="s">
        <v>83</v>
      </c>
      <c r="G5" s="46" t="s">
        <v>84</v>
      </c>
      <c r="H5" s="46" t="s">
        <v>85</v>
      </c>
      <c r="J5" s="46" t="s">
        <v>82</v>
      </c>
      <c r="K5" s="46" t="s">
        <v>83</v>
      </c>
      <c r="L5" s="46" t="s">
        <v>84</v>
      </c>
      <c r="M5" s="46" t="s">
        <v>85</v>
      </c>
      <c r="O5" s="46" t="s">
        <v>82</v>
      </c>
      <c r="P5" s="46" t="s">
        <v>83</v>
      </c>
      <c r="Q5" s="46" t="s">
        <v>84</v>
      </c>
      <c r="R5" s="46" t="s">
        <v>85</v>
      </c>
    </row>
    <row r="6" spans="2:18" ht="48.75" customHeight="1" thickBot="1" x14ac:dyDescent="0.3">
      <c r="B6" s="145"/>
      <c r="C6" s="145"/>
      <c r="D6" s="5"/>
      <c r="E6" s="10" t="s">
        <v>86</v>
      </c>
      <c r="F6" s="10" t="s">
        <v>87</v>
      </c>
      <c r="G6" s="10" t="s">
        <v>88</v>
      </c>
      <c r="H6" s="10" t="s">
        <v>89</v>
      </c>
      <c r="J6" s="10" t="s">
        <v>86</v>
      </c>
      <c r="K6" s="10" t="s">
        <v>87</v>
      </c>
      <c r="L6" s="10" t="s">
        <v>88</v>
      </c>
      <c r="M6" s="10" t="s">
        <v>89</v>
      </c>
      <c r="O6" s="10" t="s">
        <v>86</v>
      </c>
      <c r="P6" s="10" t="s">
        <v>87</v>
      </c>
      <c r="Q6" s="10" t="s">
        <v>88</v>
      </c>
      <c r="R6" s="10" t="s">
        <v>89</v>
      </c>
    </row>
    <row r="7" spans="2:18" x14ac:dyDescent="0.25">
      <c r="B7" s="2" t="s">
        <v>18</v>
      </c>
      <c r="C7" s="44">
        <v>25568.373634700001</v>
      </c>
      <c r="D7" s="44"/>
      <c r="E7" s="44">
        <v>91.030492999999993</v>
      </c>
      <c r="F7" s="44">
        <v>20.0111372</v>
      </c>
      <c r="G7" s="44">
        <v>1.6968078</v>
      </c>
      <c r="H7" s="44">
        <v>3.0731982000000002</v>
      </c>
      <c r="I7" s="44"/>
      <c r="J7" s="44">
        <v>140.467558</v>
      </c>
      <c r="K7" s="44">
        <v>32.704786300000002</v>
      </c>
      <c r="L7" s="44">
        <v>3.5311208999999999</v>
      </c>
      <c r="M7" s="44">
        <v>6.7043946000000014</v>
      </c>
      <c r="O7" s="44">
        <f t="shared" ref="O7:O22" si="0">E7+J7</f>
        <v>231.49805099999998</v>
      </c>
      <c r="P7" s="44">
        <f t="shared" ref="P7:P22" si="1">F7+K7</f>
        <v>52.715923500000002</v>
      </c>
      <c r="Q7" s="44">
        <f t="shared" ref="Q7:Q22" si="2">G7+L7</f>
        <v>5.2279286999999997</v>
      </c>
      <c r="R7" s="44">
        <f t="shared" ref="R7:R22" si="3">H7+M7</f>
        <v>9.7775928000000008</v>
      </c>
    </row>
    <row r="8" spans="2:18" x14ac:dyDescent="0.25">
      <c r="B8" s="2" t="s">
        <v>19</v>
      </c>
      <c r="C8" s="44">
        <v>5483.4901081000007</v>
      </c>
      <c r="D8" s="44"/>
      <c r="E8" s="44">
        <v>23.2215995</v>
      </c>
      <c r="F8" s="44">
        <v>5.1871151000000006</v>
      </c>
      <c r="G8" s="44">
        <v>0.33607480000000001</v>
      </c>
      <c r="H8" s="44">
        <v>0.55875030000000003</v>
      </c>
      <c r="I8" s="44"/>
      <c r="J8" s="44">
        <v>46.257640100000003</v>
      </c>
      <c r="K8" s="44">
        <v>10.067292200000001</v>
      </c>
      <c r="L8" s="44">
        <v>0.70342400000000005</v>
      </c>
      <c r="M8" s="44">
        <v>1.2070171999999999</v>
      </c>
      <c r="O8" s="44">
        <f t="shared" si="0"/>
        <v>69.4792396</v>
      </c>
      <c r="P8" s="44">
        <f t="shared" si="1"/>
        <v>15.2544073</v>
      </c>
      <c r="Q8" s="44">
        <f t="shared" si="2"/>
        <v>1.0394988000000001</v>
      </c>
      <c r="R8" s="44">
        <f t="shared" si="3"/>
        <v>1.7657674999999999</v>
      </c>
    </row>
    <row r="9" spans="2:18" x14ac:dyDescent="0.25">
      <c r="B9" s="2" t="s">
        <v>20</v>
      </c>
      <c r="C9" s="44">
        <v>2387.0257975999998</v>
      </c>
      <c r="D9" s="44"/>
      <c r="E9" s="44">
        <v>20.132940000000001</v>
      </c>
      <c r="F9" s="44">
        <v>4.8259870999999999</v>
      </c>
      <c r="G9" s="44">
        <v>0.3290846</v>
      </c>
      <c r="H9" s="44">
        <v>0.54889060000000001</v>
      </c>
      <c r="I9" s="44"/>
      <c r="J9" s="44">
        <v>32.493286599999998</v>
      </c>
      <c r="K9" s="44">
        <v>8.0582912000000011</v>
      </c>
      <c r="L9" s="44">
        <v>0.71381649999999985</v>
      </c>
      <c r="M9" s="44">
        <v>1.2797939</v>
      </c>
      <c r="O9" s="44">
        <f t="shared" si="0"/>
        <v>52.626226599999995</v>
      </c>
      <c r="P9" s="44">
        <f t="shared" si="1"/>
        <v>12.884278300000002</v>
      </c>
      <c r="Q9" s="44">
        <f t="shared" si="2"/>
        <v>1.0429010999999999</v>
      </c>
      <c r="R9" s="44">
        <f t="shared" si="3"/>
        <v>1.8286845</v>
      </c>
    </row>
    <row r="10" spans="2:18" x14ac:dyDescent="0.25">
      <c r="B10" s="2" t="s">
        <v>21</v>
      </c>
      <c r="C10" s="44">
        <v>4565.3271877000006</v>
      </c>
      <c r="D10" s="44"/>
      <c r="E10" s="44">
        <v>32.033831699999993</v>
      </c>
      <c r="F10" s="44">
        <v>7.2833337999999994</v>
      </c>
      <c r="G10" s="44">
        <v>0.54233909999999996</v>
      </c>
      <c r="H10" s="44">
        <v>0.94157330000000006</v>
      </c>
      <c r="I10" s="44"/>
      <c r="J10" s="44">
        <v>29.440748299999999</v>
      </c>
      <c r="K10" s="44">
        <v>6.8602977999999997</v>
      </c>
      <c r="L10" s="44">
        <v>0.69266280000000002</v>
      </c>
      <c r="M10" s="44">
        <v>1.2959263999999999</v>
      </c>
      <c r="O10" s="44">
        <f t="shared" si="0"/>
        <v>61.474579999999989</v>
      </c>
      <c r="P10" s="44">
        <f t="shared" si="1"/>
        <v>14.143631599999999</v>
      </c>
      <c r="Q10" s="44">
        <f t="shared" si="2"/>
        <v>1.2350018999999999</v>
      </c>
      <c r="R10" s="44">
        <f t="shared" si="3"/>
        <v>2.2374996999999999</v>
      </c>
    </row>
    <row r="11" spans="2:18" x14ac:dyDescent="0.25">
      <c r="B11" s="2" t="s">
        <v>22</v>
      </c>
      <c r="C11" s="44">
        <v>1275.1970001</v>
      </c>
      <c r="D11" s="44"/>
      <c r="E11" s="44">
        <v>2.7804723999999998</v>
      </c>
      <c r="F11" s="44">
        <v>0.6132571</v>
      </c>
      <c r="G11" s="44">
        <v>3.9017700000000002E-2</v>
      </c>
      <c r="H11" s="44">
        <v>6.4697699999999997E-2</v>
      </c>
      <c r="I11" s="44"/>
      <c r="J11" s="44">
        <v>28.2201998</v>
      </c>
      <c r="K11" s="44">
        <v>8.1023201999999994</v>
      </c>
      <c r="L11" s="44">
        <v>1.1692373</v>
      </c>
      <c r="M11" s="44">
        <v>2.2778708000000001</v>
      </c>
      <c r="O11" s="44">
        <f t="shared" si="0"/>
        <v>31.0006722</v>
      </c>
      <c r="P11" s="44">
        <f t="shared" si="1"/>
        <v>8.7155772999999996</v>
      </c>
      <c r="Q11" s="44">
        <f t="shared" si="2"/>
        <v>1.2082550000000001</v>
      </c>
      <c r="R11" s="44">
        <f t="shared" si="3"/>
        <v>2.3425685000000001</v>
      </c>
    </row>
    <row r="12" spans="2:18" x14ac:dyDescent="0.25">
      <c r="B12" s="2" t="s">
        <v>23</v>
      </c>
      <c r="C12" s="44">
        <v>872.61999999999989</v>
      </c>
      <c r="D12" s="44"/>
      <c r="E12" s="44">
        <v>0</v>
      </c>
      <c r="F12" s="44">
        <v>0</v>
      </c>
      <c r="G12" s="44">
        <v>0</v>
      </c>
      <c r="H12" s="44">
        <v>0</v>
      </c>
      <c r="I12" s="44"/>
      <c r="J12" s="44">
        <v>0</v>
      </c>
      <c r="K12" s="44">
        <v>0</v>
      </c>
      <c r="L12" s="44">
        <v>0</v>
      </c>
      <c r="M12" s="44">
        <v>0</v>
      </c>
      <c r="O12" s="44">
        <f t="shared" si="0"/>
        <v>0</v>
      </c>
      <c r="P12" s="44">
        <f t="shared" si="1"/>
        <v>0</v>
      </c>
      <c r="Q12" s="44">
        <f t="shared" si="2"/>
        <v>0</v>
      </c>
      <c r="R12" s="44">
        <f t="shared" si="3"/>
        <v>0</v>
      </c>
    </row>
    <row r="13" spans="2:18" x14ac:dyDescent="0.25">
      <c r="B13" s="2" t="s">
        <v>24</v>
      </c>
      <c r="C13" s="44">
        <v>21328.346533299999</v>
      </c>
      <c r="D13" s="44"/>
      <c r="E13" s="44">
        <v>92.795252800000014</v>
      </c>
      <c r="F13" s="44">
        <v>20.058728800000001</v>
      </c>
      <c r="G13" s="44">
        <v>1.6055596000000001</v>
      </c>
      <c r="H13" s="44">
        <v>2.8798577999999999</v>
      </c>
      <c r="I13" s="44"/>
      <c r="J13" s="44">
        <v>95.497060400000009</v>
      </c>
      <c r="K13" s="44">
        <v>22.8795933</v>
      </c>
      <c r="L13" s="44">
        <v>2.6126466000000002</v>
      </c>
      <c r="M13" s="44">
        <v>4.9866326000000001</v>
      </c>
      <c r="O13" s="44">
        <f t="shared" si="0"/>
        <v>188.29231320000002</v>
      </c>
      <c r="P13" s="44">
        <f t="shared" si="1"/>
        <v>42.938322100000001</v>
      </c>
      <c r="Q13" s="44">
        <f t="shared" si="2"/>
        <v>4.2182062</v>
      </c>
      <c r="R13" s="44">
        <f t="shared" si="3"/>
        <v>7.8664904</v>
      </c>
    </row>
    <row r="14" spans="2:18" x14ac:dyDescent="0.25">
      <c r="B14" s="2" t="s">
        <v>25</v>
      </c>
      <c r="C14" s="44">
        <v>1040.06</v>
      </c>
      <c r="D14" s="44"/>
      <c r="E14" s="44">
        <v>0</v>
      </c>
      <c r="F14" s="44">
        <v>0</v>
      </c>
      <c r="G14" s="44">
        <v>0</v>
      </c>
      <c r="H14" s="44">
        <v>0</v>
      </c>
      <c r="I14" s="44"/>
      <c r="J14" s="44">
        <v>0</v>
      </c>
      <c r="K14" s="44">
        <v>0</v>
      </c>
      <c r="L14" s="44">
        <v>0</v>
      </c>
      <c r="M14" s="44">
        <v>0</v>
      </c>
      <c r="O14" s="44">
        <f t="shared" si="0"/>
        <v>0</v>
      </c>
      <c r="P14" s="44">
        <f t="shared" si="1"/>
        <v>0</v>
      </c>
      <c r="Q14" s="44">
        <f t="shared" si="2"/>
        <v>0</v>
      </c>
      <c r="R14" s="44">
        <f t="shared" si="3"/>
        <v>0</v>
      </c>
    </row>
    <row r="15" spans="2:18" x14ac:dyDescent="0.25">
      <c r="B15" s="11" t="s">
        <v>26</v>
      </c>
      <c r="C15" s="44">
        <v>4636.9904655</v>
      </c>
      <c r="D15" s="44"/>
      <c r="E15" s="44">
        <v>31.186784899999999</v>
      </c>
      <c r="F15" s="44">
        <v>6.9000597999999993</v>
      </c>
      <c r="G15" s="44">
        <v>0.55449599999999999</v>
      </c>
      <c r="H15" s="44">
        <v>0.98602309999999993</v>
      </c>
      <c r="I15" s="44"/>
      <c r="J15" s="44">
        <v>16.419330200000001</v>
      </c>
      <c r="K15" s="44">
        <v>5.0524100999999986</v>
      </c>
      <c r="L15" s="44">
        <v>0.83902959999999982</v>
      </c>
      <c r="M15" s="44">
        <v>1.6505757999999999</v>
      </c>
      <c r="O15" s="44">
        <f t="shared" si="0"/>
        <v>47.606115099999997</v>
      </c>
      <c r="P15" s="44">
        <f t="shared" si="1"/>
        <v>11.952469899999997</v>
      </c>
      <c r="Q15" s="44">
        <f t="shared" si="2"/>
        <v>1.3935255999999998</v>
      </c>
      <c r="R15" s="44">
        <f t="shared" si="3"/>
        <v>2.6365989000000001</v>
      </c>
    </row>
    <row r="16" spans="2:18" x14ac:dyDescent="0.25">
      <c r="B16" s="11" t="s">
        <v>27</v>
      </c>
      <c r="C16" s="44">
        <v>1023.2340651</v>
      </c>
      <c r="D16" s="44"/>
      <c r="E16" s="44">
        <v>7.2595872000000004</v>
      </c>
      <c r="F16" s="44">
        <v>1.7040131999999999</v>
      </c>
      <c r="G16" s="44">
        <v>0.1196762</v>
      </c>
      <c r="H16" s="44">
        <v>0.202375</v>
      </c>
      <c r="I16" s="44"/>
      <c r="J16" s="44">
        <v>6.0344960000000007</v>
      </c>
      <c r="K16" s="44">
        <v>1.3254446</v>
      </c>
      <c r="L16" s="44">
        <v>9.343499999999999E-2</v>
      </c>
      <c r="M16" s="44">
        <v>0.16008790000000001</v>
      </c>
      <c r="O16" s="44">
        <f t="shared" si="0"/>
        <v>13.294083200000001</v>
      </c>
      <c r="P16" s="44">
        <f t="shared" si="1"/>
        <v>3.0294577999999999</v>
      </c>
      <c r="Q16" s="44">
        <f t="shared" si="2"/>
        <v>0.2131112</v>
      </c>
      <c r="R16" s="44">
        <f t="shared" si="3"/>
        <v>0.36246290000000003</v>
      </c>
    </row>
    <row r="17" spans="2:18" x14ac:dyDescent="0.25">
      <c r="B17" s="11" t="s">
        <v>28</v>
      </c>
      <c r="C17" s="44">
        <v>3257.6058721999998</v>
      </c>
      <c r="D17" s="44"/>
      <c r="E17" s="44">
        <v>10.909213299999999</v>
      </c>
      <c r="F17" s="44">
        <v>2.3134191</v>
      </c>
      <c r="G17" s="44">
        <v>0.14418619999999999</v>
      </c>
      <c r="H17" s="44">
        <v>0.23886679999999999</v>
      </c>
      <c r="I17" s="44"/>
      <c r="J17" s="44">
        <v>23.2558361</v>
      </c>
      <c r="K17" s="44">
        <v>4.8626287000000001</v>
      </c>
      <c r="L17" s="44">
        <v>0.30483130000000003</v>
      </c>
      <c r="M17" s="44">
        <v>0.50747620000000004</v>
      </c>
      <c r="O17" s="44">
        <f t="shared" si="0"/>
        <v>34.165049400000001</v>
      </c>
      <c r="P17" s="44">
        <f t="shared" si="1"/>
        <v>7.1760478000000001</v>
      </c>
      <c r="Q17" s="44">
        <f t="shared" si="2"/>
        <v>0.44901750000000001</v>
      </c>
      <c r="R17" s="44">
        <f t="shared" si="3"/>
        <v>0.74634299999999998</v>
      </c>
    </row>
    <row r="18" spans="2:18" x14ac:dyDescent="0.25">
      <c r="B18" s="11" t="s">
        <v>29</v>
      </c>
      <c r="C18" s="44">
        <v>3397.935078</v>
      </c>
      <c r="D18" s="44"/>
      <c r="E18" s="44">
        <v>34.9636584</v>
      </c>
      <c r="F18" s="44">
        <v>8.4837505000000011</v>
      </c>
      <c r="G18" s="44">
        <v>0.68289610000000001</v>
      </c>
      <c r="H18" s="44">
        <v>1.1968888</v>
      </c>
      <c r="I18" s="44"/>
      <c r="J18" s="44">
        <v>16.017724699999999</v>
      </c>
      <c r="K18" s="44">
        <v>3.9172772999999999</v>
      </c>
      <c r="L18" s="44">
        <v>0.38257160000000012</v>
      </c>
      <c r="M18" s="44">
        <v>0.70148789999999994</v>
      </c>
      <c r="O18" s="44">
        <f t="shared" si="0"/>
        <v>50.981383100000002</v>
      </c>
      <c r="P18" s="44">
        <f t="shared" si="1"/>
        <v>12.401027800000001</v>
      </c>
      <c r="Q18" s="44">
        <f t="shared" si="2"/>
        <v>1.0654677000000001</v>
      </c>
      <c r="R18" s="44">
        <f t="shared" si="3"/>
        <v>1.8983767</v>
      </c>
    </row>
    <row r="19" spans="2:18" x14ac:dyDescent="0.25">
      <c r="B19" s="11" t="s">
        <v>30</v>
      </c>
      <c r="C19" s="44">
        <v>238.28</v>
      </c>
      <c r="D19" s="44"/>
      <c r="E19" s="44">
        <v>0</v>
      </c>
      <c r="F19" s="44">
        <v>0</v>
      </c>
      <c r="G19" s="44">
        <v>0</v>
      </c>
      <c r="H19" s="44">
        <v>0</v>
      </c>
      <c r="I19" s="44"/>
      <c r="J19" s="44">
        <v>0</v>
      </c>
      <c r="K19" s="44">
        <v>0</v>
      </c>
      <c r="L19" s="44">
        <v>0</v>
      </c>
      <c r="M19" s="44">
        <v>0</v>
      </c>
      <c r="O19" s="44">
        <f t="shared" si="0"/>
        <v>0</v>
      </c>
      <c r="P19" s="44">
        <f t="shared" si="1"/>
        <v>0</v>
      </c>
      <c r="Q19" s="44">
        <f t="shared" si="2"/>
        <v>0</v>
      </c>
      <c r="R19" s="44">
        <f t="shared" si="3"/>
        <v>0</v>
      </c>
    </row>
    <row r="20" spans="2:18" x14ac:dyDescent="0.25">
      <c r="B20" s="11" t="s">
        <v>31</v>
      </c>
      <c r="C20" s="44">
        <v>196.42</v>
      </c>
      <c r="D20" s="44"/>
      <c r="E20" s="44">
        <v>0</v>
      </c>
      <c r="F20" s="44">
        <v>0</v>
      </c>
      <c r="G20" s="44">
        <v>0</v>
      </c>
      <c r="H20" s="44">
        <v>0</v>
      </c>
      <c r="I20" s="44"/>
      <c r="J20" s="44">
        <v>0</v>
      </c>
      <c r="K20" s="44">
        <v>0</v>
      </c>
      <c r="L20" s="44">
        <v>0</v>
      </c>
      <c r="M20" s="44">
        <v>0</v>
      </c>
      <c r="O20" s="44">
        <f t="shared" si="0"/>
        <v>0</v>
      </c>
      <c r="P20" s="44">
        <f t="shared" si="1"/>
        <v>0</v>
      </c>
      <c r="Q20" s="44">
        <f t="shared" si="2"/>
        <v>0</v>
      </c>
      <c r="R20" s="44">
        <f t="shared" si="3"/>
        <v>0</v>
      </c>
    </row>
    <row r="21" spans="2:18" x14ac:dyDescent="0.25">
      <c r="B21" s="11" t="s">
        <v>32</v>
      </c>
      <c r="C21" s="44">
        <v>2961.840322</v>
      </c>
      <c r="D21" s="44"/>
      <c r="E21" s="44">
        <v>13.266621600000001</v>
      </c>
      <c r="F21" s="44">
        <v>3.1416363</v>
      </c>
      <c r="G21" s="44">
        <v>0.2772406</v>
      </c>
      <c r="H21" s="44">
        <v>0.49877670000000002</v>
      </c>
      <c r="I21" s="44"/>
      <c r="J21" s="44">
        <v>34.509853300000003</v>
      </c>
      <c r="K21" s="44">
        <v>8.7857671999999987</v>
      </c>
      <c r="L21" s="44">
        <v>1.0052173</v>
      </c>
      <c r="M21" s="44">
        <v>1.9000900000000001</v>
      </c>
      <c r="O21" s="44">
        <f t="shared" si="0"/>
        <v>47.776474900000004</v>
      </c>
      <c r="P21" s="44">
        <f t="shared" si="1"/>
        <v>11.927403499999999</v>
      </c>
      <c r="Q21" s="44">
        <f t="shared" si="2"/>
        <v>1.2824579</v>
      </c>
      <c r="R21" s="44">
        <f t="shared" si="3"/>
        <v>2.3988667000000001</v>
      </c>
    </row>
    <row r="22" spans="2:18" x14ac:dyDescent="0.25">
      <c r="B22" s="11" t="s">
        <v>33</v>
      </c>
      <c r="C22" s="44">
        <v>25932.041061200001</v>
      </c>
      <c r="D22" s="44"/>
      <c r="E22" s="44">
        <v>198.79975690000001</v>
      </c>
      <c r="F22" s="44">
        <v>44.996064500000003</v>
      </c>
      <c r="G22" s="44">
        <v>2.7861813</v>
      </c>
      <c r="H22" s="44">
        <v>4.5434131999999998</v>
      </c>
      <c r="I22" s="44"/>
      <c r="J22" s="44">
        <v>114.149579</v>
      </c>
      <c r="K22" s="44">
        <v>25.811985400000001</v>
      </c>
      <c r="L22" s="44">
        <v>2.0316486</v>
      </c>
      <c r="M22" s="44">
        <v>3.575772999999999</v>
      </c>
      <c r="O22" s="44">
        <f t="shared" si="0"/>
        <v>312.94933589999999</v>
      </c>
      <c r="P22" s="44">
        <f t="shared" si="1"/>
        <v>70.8080499</v>
      </c>
      <c r="Q22" s="44">
        <f t="shared" si="2"/>
        <v>4.8178298999999996</v>
      </c>
      <c r="R22" s="44">
        <f t="shared" si="3"/>
        <v>8.1191861999999979</v>
      </c>
    </row>
    <row r="23" spans="2:18" x14ac:dyDescent="0.25">
      <c r="B23" s="11"/>
      <c r="C23" s="44"/>
      <c r="D23" s="44"/>
      <c r="E23" s="44"/>
      <c r="F23" s="44"/>
      <c r="G23" s="44"/>
      <c r="H23" s="44"/>
      <c r="I23" s="44"/>
      <c r="J23" s="44"/>
      <c r="K23" s="44"/>
      <c r="L23" s="44"/>
      <c r="M23" s="44"/>
      <c r="O23" s="44"/>
      <c r="P23" s="44"/>
      <c r="Q23" s="44"/>
      <c r="R23" s="44"/>
    </row>
    <row r="24" spans="2:18" x14ac:dyDescent="0.25">
      <c r="B24" s="11"/>
      <c r="C24" s="44"/>
      <c r="D24" s="44"/>
      <c r="E24" s="44"/>
      <c r="F24" s="44"/>
      <c r="G24" s="44"/>
      <c r="H24" s="44"/>
      <c r="I24" s="44"/>
      <c r="J24" s="44"/>
      <c r="K24" s="44"/>
      <c r="L24" s="44"/>
      <c r="M24" s="44"/>
      <c r="O24" s="44"/>
      <c r="P24" s="44"/>
      <c r="Q24" s="44"/>
      <c r="R24" s="44"/>
    </row>
    <row r="25" spans="2:18" x14ac:dyDescent="0.25">
      <c r="B25" s="11"/>
      <c r="C25" s="44"/>
      <c r="D25" s="44"/>
      <c r="E25" s="44"/>
      <c r="F25" s="44"/>
      <c r="G25" s="44"/>
      <c r="H25" s="44"/>
      <c r="I25" s="44"/>
      <c r="J25" s="44"/>
      <c r="K25" s="44"/>
      <c r="L25" s="44"/>
      <c r="M25" s="44"/>
      <c r="O25" s="44"/>
      <c r="P25" s="44"/>
      <c r="Q25" s="44"/>
      <c r="R25" s="44"/>
    </row>
    <row r="26" spans="2:18" ht="15.75" customHeight="1" thickBot="1" x14ac:dyDescent="0.3">
      <c r="B26" s="23"/>
      <c r="C26" s="57"/>
      <c r="D26" s="44"/>
      <c r="E26" s="57"/>
      <c r="F26" s="57"/>
      <c r="G26" s="57"/>
      <c r="H26" s="57"/>
      <c r="I26" s="44"/>
      <c r="J26" s="57"/>
      <c r="K26" s="57"/>
      <c r="L26" s="57"/>
      <c r="M26" s="57"/>
      <c r="O26" s="57"/>
      <c r="P26" s="57"/>
      <c r="Q26" s="57"/>
      <c r="R26" s="57"/>
    </row>
    <row r="27" spans="2:18" ht="15.75" customHeight="1" thickBot="1" x14ac:dyDescent="0.3">
      <c r="B27" s="71" t="s">
        <v>34</v>
      </c>
      <c r="C27" s="57">
        <f>SUM(C7:C26)</f>
        <v>104164.78712549999</v>
      </c>
      <c r="E27" s="57">
        <f>SUM(E7:E26)</f>
        <v>558.38021170000002</v>
      </c>
      <c r="F27" s="57">
        <f>SUM(F7:F26)</f>
        <v>125.51850250000001</v>
      </c>
      <c r="G27" s="57">
        <f>SUM(G7:G26)</f>
        <v>9.1135599999999997</v>
      </c>
      <c r="H27" s="57">
        <f>SUM(H7:H26)</f>
        <v>15.733311500000001</v>
      </c>
      <c r="J27" s="57">
        <f>SUM(J7:J26)</f>
        <v>582.76331249999998</v>
      </c>
      <c r="K27" s="57">
        <f>SUM(K7:K26)</f>
        <v>138.4280943</v>
      </c>
      <c r="L27" s="57">
        <f>SUM(L7:L26)</f>
        <v>14.079641499999999</v>
      </c>
      <c r="M27" s="57">
        <f>SUM(M7:M26)</f>
        <v>26.247126299999994</v>
      </c>
      <c r="O27" s="57">
        <f>SUM(O7:O26)</f>
        <v>1141.1435242</v>
      </c>
      <c r="P27" s="57">
        <f>SUM(P7:P26)</f>
        <v>263.94659679999995</v>
      </c>
      <c r="Q27" s="57">
        <f>SUM(Q7:Q26)</f>
        <v>23.193201500000001</v>
      </c>
      <c r="R27" s="57">
        <f>SUM(R7:R26)</f>
        <v>41.98043779999999</v>
      </c>
    </row>
    <row r="29" spans="2:18" x14ac:dyDescent="0.25">
      <c r="P29" s="44"/>
    </row>
  </sheetData>
  <mergeCells count="5">
    <mergeCell ref="E4:H4"/>
    <mergeCell ref="J4:M4"/>
    <mergeCell ref="B5:B6"/>
    <mergeCell ref="C5:C6"/>
    <mergeCell ref="O4:R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sheetPr>
  <dimension ref="B1:Y26"/>
  <sheetViews>
    <sheetView workbookViewId="0"/>
  </sheetViews>
  <sheetFormatPr defaultRowHeight="15" x14ac:dyDescent="0.25"/>
  <sheetData>
    <row r="1" spans="2:25" x14ac:dyDescent="0.25">
      <c r="B1" s="75" t="s">
        <v>2</v>
      </c>
    </row>
    <row r="2" spans="2:25" x14ac:dyDescent="0.25">
      <c r="B2" t="s">
        <v>90</v>
      </c>
      <c r="C2" t="s">
        <v>91</v>
      </c>
    </row>
    <row r="4" spans="2:25" ht="15.75" customHeight="1" thickBot="1" x14ac:dyDescent="0.3">
      <c r="K4" s="168" t="s">
        <v>92</v>
      </c>
      <c r="L4" s="145"/>
      <c r="M4" s="145"/>
      <c r="N4" s="145"/>
      <c r="O4" s="145"/>
      <c r="P4" s="145"/>
      <c r="Q4" s="145"/>
    </row>
    <row r="5" spans="2:25" ht="36" customHeight="1" thickBot="1" x14ac:dyDescent="0.3">
      <c r="B5" s="52"/>
      <c r="C5" s="144" t="s">
        <v>93</v>
      </c>
      <c r="D5" s="143"/>
      <c r="E5" s="143"/>
      <c r="F5" s="46"/>
      <c r="G5" s="144" t="s">
        <v>94</v>
      </c>
      <c r="H5" s="143"/>
      <c r="I5" s="143"/>
      <c r="J5" s="46"/>
      <c r="K5" s="144" t="s">
        <v>95</v>
      </c>
      <c r="L5" s="143"/>
      <c r="M5" s="143"/>
      <c r="N5" s="46"/>
      <c r="O5" s="144" t="s">
        <v>96</v>
      </c>
      <c r="P5" s="143"/>
      <c r="Q5" s="143"/>
      <c r="R5" s="46"/>
      <c r="S5" s="144" t="s">
        <v>97</v>
      </c>
      <c r="T5" s="143"/>
      <c r="U5" s="143"/>
      <c r="V5" s="46"/>
      <c r="W5" s="144" t="s">
        <v>98</v>
      </c>
      <c r="X5" s="143"/>
      <c r="Y5" s="143"/>
    </row>
    <row r="6" spans="2:25" ht="15.75" customHeight="1" thickBot="1" x14ac:dyDescent="0.3">
      <c r="B6" s="53" t="s">
        <v>99</v>
      </c>
      <c r="C6" s="47" t="s">
        <v>75</v>
      </c>
      <c r="D6" s="47" t="s">
        <v>76</v>
      </c>
      <c r="E6" s="47" t="s">
        <v>77</v>
      </c>
      <c r="F6" s="47"/>
      <c r="G6" s="47" t="s">
        <v>75</v>
      </c>
      <c r="H6" s="47" t="s">
        <v>76</v>
      </c>
      <c r="I6" s="47" t="s">
        <v>77</v>
      </c>
      <c r="J6" s="47"/>
      <c r="K6" s="47" t="s">
        <v>75</v>
      </c>
      <c r="L6" s="47" t="s">
        <v>76</v>
      </c>
      <c r="M6" s="47" t="s">
        <v>77</v>
      </c>
      <c r="N6" s="47"/>
      <c r="O6" s="47" t="s">
        <v>75</v>
      </c>
      <c r="P6" s="47" t="s">
        <v>76</v>
      </c>
      <c r="Q6" s="47" t="s">
        <v>77</v>
      </c>
      <c r="R6" s="47"/>
      <c r="S6" s="47" t="s">
        <v>75</v>
      </c>
      <c r="T6" s="47" t="s">
        <v>76</v>
      </c>
      <c r="U6" s="47" t="s">
        <v>77</v>
      </c>
      <c r="V6" s="47"/>
      <c r="W6" s="47" t="s">
        <v>75</v>
      </c>
      <c r="X6" s="47" t="s">
        <v>76</v>
      </c>
      <c r="Y6" s="47" t="s">
        <v>77</v>
      </c>
    </row>
    <row r="7" spans="2:25" x14ac:dyDescent="0.25">
      <c r="B7" s="2" t="s">
        <v>18</v>
      </c>
      <c r="C7" s="126">
        <v>837.08370780000007</v>
      </c>
      <c r="D7" s="126">
        <v>1298.2476371</v>
      </c>
      <c r="E7" s="126">
        <v>2618.5904516999999</v>
      </c>
      <c r="F7" s="126"/>
      <c r="G7" s="126">
        <v>3513.9571031999999</v>
      </c>
      <c r="H7" s="126">
        <v>5036.9826816000004</v>
      </c>
      <c r="I7" s="126">
        <v>7869.0387050999998</v>
      </c>
      <c r="J7" s="126"/>
      <c r="K7" s="126">
        <v>101</v>
      </c>
      <c r="L7" s="126">
        <v>122</v>
      </c>
      <c r="M7" s="126">
        <v>194</v>
      </c>
      <c r="N7" s="126"/>
      <c r="O7" s="126">
        <v>198</v>
      </c>
      <c r="P7" s="126">
        <v>245</v>
      </c>
      <c r="Q7" s="126">
        <v>410</v>
      </c>
      <c r="R7" s="123"/>
      <c r="S7" s="128">
        <f t="shared" ref="S7:S22" si="0">IFERROR(K7/C7, "NaN")</f>
        <v>0.1206569893295921</v>
      </c>
      <c r="T7" s="128">
        <f t="shared" ref="T7:T22" si="1">IFERROR(L7/D7, "NaN")</f>
        <v>9.3972826534482426E-2</v>
      </c>
      <c r="U7" s="128">
        <f t="shared" ref="U7:U22" si="2">IFERROR(M7/E7, "NaN")</f>
        <v>7.4085659280569968E-2</v>
      </c>
      <c r="V7" s="128"/>
      <c r="W7" s="128">
        <f t="shared" ref="W7:W22" si="3">IFERROR(O7/G7, "NaN")</f>
        <v>5.6346732240894593E-2</v>
      </c>
      <c r="X7" s="128">
        <f t="shared" ref="X7:X22" si="4">IFERROR(P7/H7, "NaN")</f>
        <v>4.8640230766522234E-2</v>
      </c>
      <c r="Y7" s="128">
        <f t="shared" ref="Y7:Y22" si="5">IFERROR(Q7/I7, "NaN")</f>
        <v>5.2102933454155592E-2</v>
      </c>
    </row>
    <row r="8" spans="2:25" x14ac:dyDescent="0.25">
      <c r="B8" s="2" t="s">
        <v>19</v>
      </c>
      <c r="C8" s="126">
        <v>116.5940427</v>
      </c>
      <c r="D8" s="126">
        <v>275.98595340000003</v>
      </c>
      <c r="E8" s="126">
        <v>1162.6837237</v>
      </c>
      <c r="F8" s="126"/>
      <c r="G8" s="126">
        <v>595.84213019999993</v>
      </c>
      <c r="H8" s="126">
        <v>1199.8095911</v>
      </c>
      <c r="I8" s="126">
        <v>3061.597706</v>
      </c>
      <c r="J8" s="126"/>
      <c r="K8" s="126">
        <v>36</v>
      </c>
      <c r="L8" s="126">
        <v>42</v>
      </c>
      <c r="M8" s="126">
        <v>89</v>
      </c>
      <c r="N8" s="126"/>
      <c r="O8" s="126">
        <v>232</v>
      </c>
      <c r="P8" s="126">
        <v>262</v>
      </c>
      <c r="Q8" s="126">
        <v>475</v>
      </c>
      <c r="R8" s="123"/>
      <c r="S8" s="128">
        <f t="shared" si="0"/>
        <v>0.30876363119708516</v>
      </c>
      <c r="T8" s="128">
        <f t="shared" si="1"/>
        <v>0.15218165809738632</v>
      </c>
      <c r="U8" s="128">
        <f t="shared" si="2"/>
        <v>7.6547042145542338E-2</v>
      </c>
      <c r="V8" s="128"/>
      <c r="W8" s="128">
        <f t="shared" si="3"/>
        <v>0.38936488079842063</v>
      </c>
      <c r="X8" s="128">
        <f t="shared" si="4"/>
        <v>0.21836798267281329</v>
      </c>
      <c r="Y8" s="128">
        <f t="shared" si="5"/>
        <v>0.15514775147274035</v>
      </c>
    </row>
    <row r="9" spans="2:25" x14ac:dyDescent="0.25">
      <c r="B9" s="2" t="s">
        <v>20</v>
      </c>
      <c r="C9" s="126">
        <v>68.540173100000004</v>
      </c>
      <c r="D9" s="126">
        <v>115.8564581</v>
      </c>
      <c r="E9" s="126">
        <v>415.10923129999992</v>
      </c>
      <c r="F9" s="126"/>
      <c r="G9" s="126">
        <v>99.297915500000002</v>
      </c>
      <c r="H9" s="126">
        <v>197.32582439999999</v>
      </c>
      <c r="I9" s="126">
        <v>677.43831139999998</v>
      </c>
      <c r="J9" s="126"/>
      <c r="K9" s="126">
        <v>0</v>
      </c>
      <c r="L9" s="126">
        <v>0</v>
      </c>
      <c r="M9" s="126">
        <v>2</v>
      </c>
      <c r="N9" s="126"/>
      <c r="O9" s="126">
        <v>0</v>
      </c>
      <c r="P9" s="126">
        <v>0</v>
      </c>
      <c r="Q9" s="126">
        <v>3</v>
      </c>
      <c r="R9" s="123"/>
      <c r="S9" s="128">
        <f t="shared" si="0"/>
        <v>0</v>
      </c>
      <c r="T9" s="128">
        <f t="shared" si="1"/>
        <v>0</v>
      </c>
      <c r="U9" s="128">
        <f t="shared" si="2"/>
        <v>4.8180089701609112E-3</v>
      </c>
      <c r="V9" s="128"/>
      <c r="W9" s="128">
        <f t="shared" si="3"/>
        <v>0</v>
      </c>
      <c r="X9" s="128">
        <f t="shared" si="4"/>
        <v>0</v>
      </c>
      <c r="Y9" s="128">
        <f t="shared" si="5"/>
        <v>4.428447505131757E-3</v>
      </c>
    </row>
    <row r="10" spans="2:25" x14ac:dyDescent="0.25">
      <c r="B10" s="2" t="s">
        <v>21</v>
      </c>
      <c r="C10" s="126">
        <v>15.2205134</v>
      </c>
      <c r="D10" s="126">
        <v>38.190591599999998</v>
      </c>
      <c r="E10" s="126">
        <v>535.18816939999999</v>
      </c>
      <c r="F10" s="126"/>
      <c r="G10" s="126">
        <v>4.3701590000000001</v>
      </c>
      <c r="H10" s="126">
        <v>57.989850099999991</v>
      </c>
      <c r="I10" s="126">
        <v>1048.6456940999999</v>
      </c>
      <c r="J10" s="126"/>
      <c r="K10" s="126">
        <v>0</v>
      </c>
      <c r="L10" s="126">
        <v>0</v>
      </c>
      <c r="M10" s="126">
        <v>2</v>
      </c>
      <c r="N10" s="126"/>
      <c r="O10" s="126">
        <v>0</v>
      </c>
      <c r="P10" s="126">
        <v>0</v>
      </c>
      <c r="Q10" s="126">
        <v>10</v>
      </c>
      <c r="R10" s="123"/>
      <c r="S10" s="128">
        <f t="shared" si="0"/>
        <v>0</v>
      </c>
      <c r="T10" s="128">
        <f t="shared" si="1"/>
        <v>0</v>
      </c>
      <c r="U10" s="128">
        <f t="shared" si="2"/>
        <v>3.7370033837672498E-3</v>
      </c>
      <c r="V10" s="128"/>
      <c r="W10" s="128">
        <f t="shared" si="3"/>
        <v>0</v>
      </c>
      <c r="X10" s="128">
        <f t="shared" si="4"/>
        <v>0</v>
      </c>
      <c r="Y10" s="128">
        <f t="shared" si="5"/>
        <v>9.5361093420428325E-3</v>
      </c>
    </row>
    <row r="11" spans="2:25" x14ac:dyDescent="0.25">
      <c r="B11" s="2" t="s">
        <v>22</v>
      </c>
      <c r="C11" s="126">
        <v>0</v>
      </c>
      <c r="D11" s="126">
        <v>1.2173913000000001</v>
      </c>
      <c r="E11" s="126">
        <v>3.6521739000000002</v>
      </c>
      <c r="F11" s="126"/>
      <c r="G11" s="126">
        <v>0</v>
      </c>
      <c r="H11" s="126">
        <v>2.5694444000000001</v>
      </c>
      <c r="I11" s="126">
        <v>7.7083332000000002</v>
      </c>
      <c r="J11" s="126"/>
      <c r="K11" s="126">
        <v>0</v>
      </c>
      <c r="L11" s="126">
        <v>0</v>
      </c>
      <c r="M11" s="126">
        <v>0</v>
      </c>
      <c r="N11" s="126"/>
      <c r="O11" s="126">
        <v>0</v>
      </c>
      <c r="P11" s="126">
        <v>0</v>
      </c>
      <c r="Q11" s="126">
        <v>0</v>
      </c>
      <c r="R11" s="123"/>
      <c r="S11" s="128" t="str">
        <f t="shared" si="0"/>
        <v>NaN</v>
      </c>
      <c r="T11" s="128">
        <f t="shared" si="1"/>
        <v>0</v>
      </c>
      <c r="U11" s="128">
        <f t="shared" si="2"/>
        <v>0</v>
      </c>
      <c r="V11" s="128"/>
      <c r="W11" s="128" t="str">
        <f t="shared" si="3"/>
        <v>NaN</v>
      </c>
      <c r="X11" s="128">
        <f t="shared" si="4"/>
        <v>0</v>
      </c>
      <c r="Y11" s="128">
        <f t="shared" si="5"/>
        <v>0</v>
      </c>
    </row>
    <row r="12" spans="2:25" x14ac:dyDescent="0.25">
      <c r="B12" s="2" t="s">
        <v>23</v>
      </c>
      <c r="C12" s="126">
        <v>0</v>
      </c>
      <c r="D12" s="126">
        <v>0</v>
      </c>
      <c r="E12" s="126">
        <v>0</v>
      </c>
      <c r="F12" s="126"/>
      <c r="G12" s="126">
        <v>766.3599999999999</v>
      </c>
      <c r="H12" s="126">
        <v>872.61999999999989</v>
      </c>
      <c r="I12" s="126">
        <v>872.61999999999989</v>
      </c>
      <c r="J12" s="126"/>
      <c r="K12" s="126">
        <v>0</v>
      </c>
      <c r="L12" s="126">
        <v>0</v>
      </c>
      <c r="M12" s="126">
        <v>0</v>
      </c>
      <c r="N12" s="126"/>
      <c r="O12" s="126">
        <v>1</v>
      </c>
      <c r="P12" s="126">
        <v>78</v>
      </c>
      <c r="Q12" s="126">
        <v>268</v>
      </c>
      <c r="R12" s="123"/>
      <c r="S12" s="128" t="str">
        <f t="shared" si="0"/>
        <v>NaN</v>
      </c>
      <c r="T12" s="128" t="str">
        <f t="shared" si="1"/>
        <v>NaN</v>
      </c>
      <c r="U12" s="128" t="str">
        <f t="shared" si="2"/>
        <v>NaN</v>
      </c>
      <c r="V12" s="128"/>
      <c r="W12" s="128">
        <f t="shared" si="3"/>
        <v>1.3048697739965554E-3</v>
      </c>
      <c r="X12" s="128">
        <f t="shared" si="4"/>
        <v>8.9385987027572153E-2</v>
      </c>
      <c r="Y12" s="128">
        <f t="shared" si="5"/>
        <v>0.30712108363319662</v>
      </c>
    </row>
    <row r="13" spans="2:25" x14ac:dyDescent="0.25">
      <c r="B13" s="2" t="s">
        <v>24</v>
      </c>
      <c r="C13" s="126">
        <v>885.23186080000005</v>
      </c>
      <c r="D13" s="126">
        <v>1091.5872044</v>
      </c>
      <c r="E13" s="126">
        <v>2043.6320315999999</v>
      </c>
      <c r="F13" s="126"/>
      <c r="G13" s="126">
        <v>1777.3842811</v>
      </c>
      <c r="H13" s="126">
        <v>2289.1427417</v>
      </c>
      <c r="I13" s="126">
        <v>4180.8016186000004</v>
      </c>
      <c r="J13" s="126"/>
      <c r="K13" s="126">
        <v>1</v>
      </c>
      <c r="L13" s="126">
        <v>18</v>
      </c>
      <c r="M13" s="126">
        <v>97</v>
      </c>
      <c r="N13" s="126"/>
      <c r="O13" s="126">
        <v>1</v>
      </c>
      <c r="P13" s="126">
        <v>24</v>
      </c>
      <c r="Q13" s="126">
        <v>128</v>
      </c>
      <c r="R13" s="123"/>
      <c r="S13" s="128">
        <f t="shared" si="0"/>
        <v>1.1296475469107967E-3</v>
      </c>
      <c r="T13" s="128">
        <f t="shared" si="1"/>
        <v>1.6489749904950425E-2</v>
      </c>
      <c r="U13" s="128">
        <f t="shared" si="2"/>
        <v>4.7464513425177025E-2</v>
      </c>
      <c r="V13" s="128"/>
      <c r="W13" s="128">
        <f t="shared" si="3"/>
        <v>5.6262453237243277E-4</v>
      </c>
      <c r="X13" s="128">
        <f t="shared" si="4"/>
        <v>1.0484274118343854E-2</v>
      </c>
      <c r="Y13" s="128">
        <f t="shared" si="5"/>
        <v>3.0616138166073181E-2</v>
      </c>
    </row>
    <row r="14" spans="2:25" x14ac:dyDescent="0.25">
      <c r="B14" s="2" t="s">
        <v>25</v>
      </c>
      <c r="C14" s="126">
        <v>0</v>
      </c>
      <c r="D14" s="126">
        <v>0</v>
      </c>
      <c r="E14" s="126">
        <v>0</v>
      </c>
      <c r="F14" s="126"/>
      <c r="G14" s="126">
        <v>241.5</v>
      </c>
      <c r="H14" s="126">
        <v>1040.06</v>
      </c>
      <c r="I14" s="126">
        <v>1040.06</v>
      </c>
      <c r="J14" s="126"/>
      <c r="K14" s="126">
        <v>0</v>
      </c>
      <c r="L14" s="126">
        <v>0</v>
      </c>
      <c r="M14" s="126">
        <v>0</v>
      </c>
      <c r="N14" s="126"/>
      <c r="O14" s="126">
        <v>0</v>
      </c>
      <c r="P14" s="126">
        <v>0</v>
      </c>
      <c r="Q14" s="126">
        <v>320</v>
      </c>
      <c r="R14" s="123"/>
      <c r="S14" s="128" t="str">
        <f t="shared" si="0"/>
        <v>NaN</v>
      </c>
      <c r="T14" s="128" t="str">
        <f t="shared" si="1"/>
        <v>NaN</v>
      </c>
      <c r="U14" s="128" t="str">
        <f t="shared" si="2"/>
        <v>NaN</v>
      </c>
      <c r="V14" s="128"/>
      <c r="W14" s="128">
        <f t="shared" si="3"/>
        <v>0</v>
      </c>
      <c r="X14" s="128">
        <f t="shared" si="4"/>
        <v>0</v>
      </c>
      <c r="Y14" s="128">
        <f t="shared" si="5"/>
        <v>0.30767455723708248</v>
      </c>
    </row>
    <row r="15" spans="2:25" x14ac:dyDescent="0.25">
      <c r="B15" s="11" t="s">
        <v>26</v>
      </c>
      <c r="C15" s="126">
        <v>20.7449175</v>
      </c>
      <c r="D15" s="126">
        <v>76.781928899999983</v>
      </c>
      <c r="E15" s="126">
        <v>179.45979080000001</v>
      </c>
      <c r="F15" s="126"/>
      <c r="G15" s="126">
        <v>10.526087</v>
      </c>
      <c r="H15" s="126">
        <v>11.7478262</v>
      </c>
      <c r="I15" s="126">
        <v>32.884299900000002</v>
      </c>
      <c r="J15" s="126"/>
      <c r="K15" s="126">
        <v>0</v>
      </c>
      <c r="L15" s="126">
        <v>0</v>
      </c>
      <c r="M15" s="126">
        <v>0</v>
      </c>
      <c r="N15" s="126"/>
      <c r="O15" s="126">
        <v>0</v>
      </c>
      <c r="P15" s="126">
        <v>0</v>
      </c>
      <c r="Q15" s="126">
        <v>0</v>
      </c>
      <c r="R15" s="123"/>
      <c r="S15" s="128">
        <f t="shared" si="0"/>
        <v>0</v>
      </c>
      <c r="T15" s="128">
        <f t="shared" si="1"/>
        <v>0</v>
      </c>
      <c r="U15" s="128">
        <f t="shared" si="2"/>
        <v>0</v>
      </c>
      <c r="V15" s="128"/>
      <c r="W15" s="128">
        <f t="shared" si="3"/>
        <v>0</v>
      </c>
      <c r="X15" s="128">
        <f t="shared" si="4"/>
        <v>0</v>
      </c>
      <c r="Y15" s="128">
        <f t="shared" si="5"/>
        <v>0</v>
      </c>
    </row>
    <row r="16" spans="2:25" x14ac:dyDescent="0.25">
      <c r="B16" s="11" t="s">
        <v>27</v>
      </c>
      <c r="C16" s="126">
        <v>0</v>
      </c>
      <c r="D16" s="126">
        <v>17.453595</v>
      </c>
      <c r="E16" s="126">
        <v>96.576558999999989</v>
      </c>
      <c r="F16" s="126"/>
      <c r="G16" s="126">
        <v>0</v>
      </c>
      <c r="H16" s="126">
        <v>71.22</v>
      </c>
      <c r="I16" s="126">
        <v>360.3095065</v>
      </c>
      <c r="J16" s="126"/>
      <c r="K16" s="126">
        <v>0</v>
      </c>
      <c r="L16" s="126">
        <v>0</v>
      </c>
      <c r="M16" s="126">
        <v>0</v>
      </c>
      <c r="N16" s="126"/>
      <c r="O16" s="126">
        <v>0</v>
      </c>
      <c r="P16" s="126">
        <v>0</v>
      </c>
      <c r="Q16" s="126">
        <v>1</v>
      </c>
      <c r="R16" s="123"/>
      <c r="S16" s="128" t="str">
        <f t="shared" si="0"/>
        <v>NaN</v>
      </c>
      <c r="T16" s="128">
        <f t="shared" si="1"/>
        <v>0</v>
      </c>
      <c r="U16" s="128">
        <f t="shared" si="2"/>
        <v>0</v>
      </c>
      <c r="V16" s="128"/>
      <c r="W16" s="128" t="str">
        <f t="shared" si="3"/>
        <v>NaN</v>
      </c>
      <c r="X16" s="128">
        <f t="shared" si="4"/>
        <v>0</v>
      </c>
      <c r="Y16" s="128">
        <f t="shared" si="5"/>
        <v>2.7753916617795373E-3</v>
      </c>
    </row>
    <row r="17" spans="2:25" x14ac:dyDescent="0.25">
      <c r="B17" s="11" t="s">
        <v>28</v>
      </c>
      <c r="C17" s="126">
        <v>454.40241400000008</v>
      </c>
      <c r="D17" s="126">
        <v>589.66638840000019</v>
      </c>
      <c r="E17" s="126">
        <v>741.8383596000001</v>
      </c>
      <c r="F17" s="126"/>
      <c r="G17" s="126">
        <v>1058.7353611000001</v>
      </c>
      <c r="H17" s="126">
        <v>1364.7054436000001</v>
      </c>
      <c r="I17" s="126">
        <v>1697.3969645</v>
      </c>
      <c r="J17" s="126"/>
      <c r="K17" s="126">
        <v>16</v>
      </c>
      <c r="L17" s="126">
        <v>90</v>
      </c>
      <c r="M17" s="126">
        <v>126</v>
      </c>
      <c r="N17" s="126"/>
      <c r="O17" s="126">
        <v>25</v>
      </c>
      <c r="P17" s="126">
        <v>169</v>
      </c>
      <c r="Q17" s="126">
        <v>247</v>
      </c>
      <c r="R17" s="123"/>
      <c r="S17" s="128">
        <f t="shared" si="0"/>
        <v>3.5211080546768393E-2</v>
      </c>
      <c r="T17" s="128">
        <f t="shared" si="1"/>
        <v>0.15262867575716135</v>
      </c>
      <c r="U17" s="128">
        <f t="shared" si="2"/>
        <v>0.16984832122720009</v>
      </c>
      <c r="V17" s="128"/>
      <c r="W17" s="128">
        <f t="shared" si="3"/>
        <v>2.3613077373769411E-2</v>
      </c>
      <c r="X17" s="128">
        <f t="shared" si="4"/>
        <v>0.12383624670990503</v>
      </c>
      <c r="Y17" s="128">
        <f t="shared" si="5"/>
        <v>0.14551693278935401</v>
      </c>
    </row>
    <row r="18" spans="2:25" x14ac:dyDescent="0.25">
      <c r="B18" s="11" t="s">
        <v>29</v>
      </c>
      <c r="C18" s="126">
        <v>531.3950443</v>
      </c>
      <c r="D18" s="126">
        <v>654.0471518999999</v>
      </c>
      <c r="E18" s="126">
        <v>880.57563060000007</v>
      </c>
      <c r="F18" s="126"/>
      <c r="G18" s="126">
        <v>631.58162749999997</v>
      </c>
      <c r="H18" s="126">
        <v>768.62383290000002</v>
      </c>
      <c r="I18" s="126">
        <v>963.74790080000002</v>
      </c>
      <c r="J18" s="126"/>
      <c r="K18" s="126">
        <v>1</v>
      </c>
      <c r="L18" s="126">
        <v>1</v>
      </c>
      <c r="M18" s="126">
        <v>2</v>
      </c>
      <c r="N18" s="126"/>
      <c r="O18" s="126">
        <v>0</v>
      </c>
      <c r="P18" s="126">
        <v>3</v>
      </c>
      <c r="Q18" s="126">
        <v>10</v>
      </c>
      <c r="R18" s="123"/>
      <c r="S18" s="128">
        <f t="shared" si="0"/>
        <v>1.8818391528609142E-3</v>
      </c>
      <c r="T18" s="128">
        <f t="shared" si="1"/>
        <v>1.5289417545738266E-3</v>
      </c>
      <c r="U18" s="128">
        <f t="shared" si="2"/>
        <v>2.2712415952701927E-3</v>
      </c>
      <c r="V18" s="128"/>
      <c r="W18" s="128">
        <f t="shared" si="3"/>
        <v>0</v>
      </c>
      <c r="X18" s="128">
        <f t="shared" si="4"/>
        <v>3.9030795970521354E-3</v>
      </c>
      <c r="Y18" s="128">
        <f t="shared" si="5"/>
        <v>1.0376157490666463E-2</v>
      </c>
    </row>
    <row r="19" spans="2:25" x14ac:dyDescent="0.25">
      <c r="B19" s="11" t="s">
        <v>30</v>
      </c>
      <c r="C19" s="126">
        <v>0</v>
      </c>
      <c r="D19" s="126">
        <v>0</v>
      </c>
      <c r="E19" s="126">
        <v>0</v>
      </c>
      <c r="F19" s="126"/>
      <c r="G19" s="126">
        <v>238.28</v>
      </c>
      <c r="H19" s="126">
        <v>238.28</v>
      </c>
      <c r="I19" s="126">
        <v>238.28</v>
      </c>
      <c r="J19" s="126"/>
      <c r="K19" s="126">
        <v>0</v>
      </c>
      <c r="L19" s="126">
        <v>0</v>
      </c>
      <c r="M19" s="126">
        <v>0</v>
      </c>
      <c r="N19" s="126"/>
      <c r="O19" s="126">
        <v>0</v>
      </c>
      <c r="P19" s="126">
        <v>2</v>
      </c>
      <c r="Q19" s="126">
        <v>75</v>
      </c>
      <c r="R19" s="123"/>
      <c r="S19" s="128" t="str">
        <f t="shared" si="0"/>
        <v>NaN</v>
      </c>
      <c r="T19" s="128" t="str">
        <f t="shared" si="1"/>
        <v>NaN</v>
      </c>
      <c r="U19" s="128" t="str">
        <f t="shared" si="2"/>
        <v>NaN</v>
      </c>
      <c r="V19" s="128"/>
      <c r="W19" s="128">
        <f t="shared" si="3"/>
        <v>0</v>
      </c>
      <c r="X19" s="128">
        <f t="shared" si="4"/>
        <v>8.3934866543562189E-3</v>
      </c>
      <c r="Y19" s="128">
        <f t="shared" si="5"/>
        <v>0.31475574953835822</v>
      </c>
    </row>
    <row r="20" spans="2:25" x14ac:dyDescent="0.25">
      <c r="B20" s="11" t="s">
        <v>31</v>
      </c>
      <c r="C20" s="126">
        <v>0</v>
      </c>
      <c r="D20" s="126">
        <v>0</v>
      </c>
      <c r="E20" s="126">
        <v>0</v>
      </c>
      <c r="F20" s="126"/>
      <c r="G20" s="126">
        <v>90.16</v>
      </c>
      <c r="H20" s="126">
        <v>196.42</v>
      </c>
      <c r="I20" s="126">
        <v>196.42</v>
      </c>
      <c r="J20" s="126"/>
      <c r="K20" s="126">
        <v>0</v>
      </c>
      <c r="L20" s="126">
        <v>0</v>
      </c>
      <c r="M20" s="126">
        <v>0</v>
      </c>
      <c r="N20" s="126"/>
      <c r="O20" s="126">
        <v>0</v>
      </c>
      <c r="P20" s="126">
        <v>0</v>
      </c>
      <c r="Q20" s="126">
        <v>152</v>
      </c>
      <c r="R20" s="123"/>
      <c r="S20" s="128" t="str">
        <f t="shared" si="0"/>
        <v>NaN</v>
      </c>
      <c r="T20" s="128" t="str">
        <f t="shared" si="1"/>
        <v>NaN</v>
      </c>
      <c r="U20" s="128" t="str">
        <f t="shared" si="2"/>
        <v>NaN</v>
      </c>
      <c r="V20" s="128"/>
      <c r="W20" s="128">
        <f t="shared" si="3"/>
        <v>0</v>
      </c>
      <c r="X20" s="128">
        <f t="shared" si="4"/>
        <v>0</v>
      </c>
      <c r="Y20" s="128">
        <f t="shared" si="5"/>
        <v>0.77385194990326855</v>
      </c>
    </row>
    <row r="21" spans="2:25" x14ac:dyDescent="0.25">
      <c r="B21" s="11" t="s">
        <v>32</v>
      </c>
      <c r="C21" s="126">
        <v>117.5445294</v>
      </c>
      <c r="D21" s="126">
        <v>356.40701419999999</v>
      </c>
      <c r="E21" s="126">
        <v>573.70453279999992</v>
      </c>
      <c r="F21" s="126"/>
      <c r="G21" s="126">
        <v>612.30877850000002</v>
      </c>
      <c r="H21" s="126">
        <v>1422.222086</v>
      </c>
      <c r="I21" s="126">
        <v>1776.4232277999999</v>
      </c>
      <c r="J21" s="126"/>
      <c r="K21" s="126">
        <v>0</v>
      </c>
      <c r="L21" s="126">
        <v>0</v>
      </c>
      <c r="M21" s="126">
        <v>1</v>
      </c>
      <c r="N21" s="126"/>
      <c r="O21" s="126">
        <v>0</v>
      </c>
      <c r="P21" s="126">
        <v>1</v>
      </c>
      <c r="Q21" s="126">
        <v>4</v>
      </c>
      <c r="R21" s="123"/>
      <c r="S21" s="128">
        <f t="shared" si="0"/>
        <v>0</v>
      </c>
      <c r="T21" s="128">
        <f t="shared" si="1"/>
        <v>0</v>
      </c>
      <c r="U21" s="128">
        <f t="shared" si="2"/>
        <v>1.7430575197296056E-3</v>
      </c>
      <c r="V21" s="128"/>
      <c r="W21" s="128">
        <f t="shared" si="3"/>
        <v>0</v>
      </c>
      <c r="X21" s="128">
        <f t="shared" si="4"/>
        <v>7.0312506734619782E-4</v>
      </c>
      <c r="Y21" s="128">
        <f t="shared" si="5"/>
        <v>2.2517156595355794E-3</v>
      </c>
    </row>
    <row r="22" spans="2:25" x14ac:dyDescent="0.25">
      <c r="B22" s="11" t="s">
        <v>33</v>
      </c>
      <c r="C22" s="126">
        <v>827.46713109999996</v>
      </c>
      <c r="D22" s="126">
        <v>1491.3154514</v>
      </c>
      <c r="E22" s="126">
        <v>2807.8721933000002</v>
      </c>
      <c r="F22" s="126"/>
      <c r="G22" s="126">
        <v>2247.1805801999999</v>
      </c>
      <c r="H22" s="126">
        <v>3407.5363287</v>
      </c>
      <c r="I22" s="126">
        <v>5118.7523344000001</v>
      </c>
      <c r="J22" s="126"/>
      <c r="K22" s="126">
        <v>16</v>
      </c>
      <c r="L22" s="126">
        <v>21</v>
      </c>
      <c r="M22" s="126">
        <v>90</v>
      </c>
      <c r="N22" s="126"/>
      <c r="O22" s="126">
        <v>50</v>
      </c>
      <c r="P22" s="126">
        <v>68</v>
      </c>
      <c r="Q22" s="126">
        <v>187</v>
      </c>
      <c r="R22" s="123"/>
      <c r="S22" s="128">
        <f t="shared" si="0"/>
        <v>1.9336115476551043E-2</v>
      </c>
      <c r="T22" s="128">
        <f t="shared" si="1"/>
        <v>1.4081527808409589E-2</v>
      </c>
      <c r="U22" s="128">
        <f t="shared" si="2"/>
        <v>3.2052740938406439E-2</v>
      </c>
      <c r="V22" s="128"/>
      <c r="W22" s="128">
        <f t="shared" si="3"/>
        <v>2.2250103280774161E-2</v>
      </c>
      <c r="X22" s="128">
        <f t="shared" si="4"/>
        <v>1.9955766700788923E-2</v>
      </c>
      <c r="Y22" s="128">
        <f t="shared" si="5"/>
        <v>3.653233987182531E-2</v>
      </c>
    </row>
    <row r="23" spans="2:25" x14ac:dyDescent="0.25">
      <c r="B23" s="11"/>
      <c r="C23" s="44"/>
      <c r="D23" s="44"/>
      <c r="E23" s="44"/>
      <c r="F23" s="44"/>
      <c r="G23" s="44"/>
      <c r="H23" s="44"/>
      <c r="I23" s="44"/>
      <c r="J23" s="44"/>
      <c r="K23" s="44"/>
      <c r="L23" s="44"/>
      <c r="M23" s="44"/>
      <c r="N23" s="44"/>
      <c r="O23" s="44"/>
      <c r="P23" s="44"/>
      <c r="Q23" s="44"/>
      <c r="S23" s="45"/>
      <c r="T23" s="45"/>
      <c r="U23" s="45"/>
      <c r="V23" s="45"/>
      <c r="W23" s="45"/>
      <c r="X23" s="45"/>
      <c r="Y23" s="45"/>
    </row>
    <row r="24" spans="2:25" x14ac:dyDescent="0.25">
      <c r="B24" s="11"/>
      <c r="C24" s="44"/>
      <c r="D24" s="44"/>
      <c r="E24" s="44"/>
      <c r="F24" s="44"/>
      <c r="G24" s="44"/>
      <c r="H24" s="44"/>
      <c r="I24" s="44"/>
      <c r="J24" s="44"/>
      <c r="K24" s="44"/>
      <c r="L24" s="44"/>
      <c r="M24" s="44"/>
      <c r="N24" s="44"/>
      <c r="O24" s="44"/>
      <c r="P24" s="44"/>
      <c r="Q24" s="44"/>
      <c r="S24" s="45"/>
      <c r="T24" s="45"/>
      <c r="U24" s="45"/>
      <c r="V24" s="45"/>
      <c r="W24" s="45"/>
      <c r="X24" s="45"/>
      <c r="Y24" s="45"/>
    </row>
    <row r="25" spans="2:25" x14ac:dyDescent="0.25">
      <c r="B25" s="11"/>
      <c r="C25" s="44"/>
      <c r="D25" s="44"/>
      <c r="E25" s="44"/>
      <c r="F25" s="44"/>
      <c r="G25" s="44"/>
      <c r="H25" s="44"/>
      <c r="I25" s="44"/>
      <c r="J25" s="44"/>
      <c r="K25" s="44"/>
      <c r="L25" s="44"/>
      <c r="M25" s="44"/>
      <c r="N25" s="44"/>
      <c r="O25" s="44"/>
      <c r="P25" s="44"/>
      <c r="Q25" s="44"/>
      <c r="S25" s="45"/>
      <c r="T25" s="45"/>
      <c r="U25" s="45"/>
      <c r="V25" s="45"/>
      <c r="W25" s="45"/>
      <c r="X25" s="45"/>
      <c r="Y25" s="45"/>
    </row>
    <row r="26" spans="2:25" ht="15.75" customHeight="1" thickBot="1" x14ac:dyDescent="0.3">
      <c r="B26" s="58" t="s">
        <v>34</v>
      </c>
      <c r="C26" s="60">
        <f>SUM(C7:C25)</f>
        <v>3874.2243341000003</v>
      </c>
      <c r="D26" s="60">
        <f>SUM(D7:D25)</f>
        <v>6006.7567657</v>
      </c>
      <c r="E26" s="60">
        <f>SUM(E7:E25)</f>
        <v>12058.882847700001</v>
      </c>
      <c r="F26" s="60"/>
      <c r="G26" s="60">
        <f>SUM(G7:G25)</f>
        <v>11887.484023300001</v>
      </c>
      <c r="H26" s="60">
        <f>SUM(H7:H25)</f>
        <v>18177.255650700001</v>
      </c>
      <c r="I26" s="60">
        <f>SUM(I7:I25)</f>
        <v>29142.124602300006</v>
      </c>
      <c r="J26" s="60"/>
      <c r="K26" s="60">
        <f>SUM(K7:K25)</f>
        <v>171</v>
      </c>
      <c r="L26" s="60">
        <f>SUM(L7:L25)</f>
        <v>294</v>
      </c>
      <c r="M26" s="60">
        <f>SUM(M7:M25)</f>
        <v>603</v>
      </c>
      <c r="N26" s="60"/>
      <c r="O26" s="60">
        <f>SUM(O7:O25)</f>
        <v>507</v>
      </c>
      <c r="P26" s="60">
        <f>SUM(P7:P25)</f>
        <v>852</v>
      </c>
      <c r="Q26" s="60">
        <f>SUM(Q7:Q25)</f>
        <v>2290</v>
      </c>
      <c r="R26" s="59"/>
      <c r="S26" s="61">
        <f t="shared" ref="S26:U26" si="6">IFERROR(K26/C26, "NaN")</f>
        <v>4.4137867416426745E-2</v>
      </c>
      <c r="T26" s="61">
        <f t="shared" si="6"/>
        <v>4.8944881816891515E-2</v>
      </c>
      <c r="U26" s="61">
        <f t="shared" si="6"/>
        <v>5.0004632072116917E-2</v>
      </c>
      <c r="V26" s="61"/>
      <c r="W26" s="61">
        <f t="shared" ref="W26:Y26" si="7">IFERROR(O26/G26, "NaN")</f>
        <v>4.2649899592399641E-2</v>
      </c>
      <c r="X26" s="61">
        <f t="shared" si="7"/>
        <v>4.6871761962988603E-2</v>
      </c>
      <c r="Y26" s="61">
        <f t="shared" si="7"/>
        <v>7.8580406585018331E-2</v>
      </c>
    </row>
  </sheetData>
  <mergeCells count="7">
    <mergeCell ref="K4:Q4"/>
    <mergeCell ref="W5:Y5"/>
    <mergeCell ref="C5:E5"/>
    <mergeCell ref="G5:I5"/>
    <mergeCell ref="K5:M5"/>
    <mergeCell ref="O5:Q5"/>
    <mergeCell ref="S5:U5"/>
  </mergeCells>
  <pageMargins left="0.7" right="0.7" top="0.75" bottom="0.75" header="0.3" footer="0.3"/>
  <pageSetup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sheetPr>
  <dimension ref="B1:N27"/>
  <sheetViews>
    <sheetView workbookViewId="0"/>
  </sheetViews>
  <sheetFormatPr defaultRowHeight="15" x14ac:dyDescent="0.25"/>
  <sheetData>
    <row r="1" spans="2:14" x14ac:dyDescent="0.25">
      <c r="B1" s="75" t="s">
        <v>2</v>
      </c>
    </row>
    <row r="2" spans="2:14" x14ac:dyDescent="0.25">
      <c r="B2" t="s">
        <v>100</v>
      </c>
      <c r="C2" t="s">
        <v>101</v>
      </c>
    </row>
    <row r="4" spans="2:14" ht="15.75" customHeight="1" thickBot="1" x14ac:dyDescent="0.3"/>
    <row r="5" spans="2:14" ht="15.75" customHeight="1" thickBot="1" x14ac:dyDescent="0.3">
      <c r="B5" s="65"/>
      <c r="C5" s="169" t="s">
        <v>102</v>
      </c>
      <c r="D5" s="169" t="s">
        <v>103</v>
      </c>
      <c r="E5" s="46"/>
      <c r="F5" s="152" t="s">
        <v>104</v>
      </c>
      <c r="G5" s="143"/>
      <c r="H5" s="143"/>
      <c r="I5" s="143"/>
      <c r="J5" s="65"/>
      <c r="K5" s="152" t="s">
        <v>105</v>
      </c>
      <c r="L5" s="143"/>
      <c r="M5" s="143"/>
      <c r="N5" s="143"/>
    </row>
    <row r="6" spans="2:14" ht="54" customHeight="1" thickBot="1" x14ac:dyDescent="0.3">
      <c r="B6" s="10" t="s">
        <v>14</v>
      </c>
      <c r="C6" s="161"/>
      <c r="D6" s="161"/>
      <c r="E6" s="5"/>
      <c r="F6" s="10" t="s">
        <v>106</v>
      </c>
      <c r="G6" s="10" t="s">
        <v>107</v>
      </c>
      <c r="H6" s="10" t="s">
        <v>52</v>
      </c>
      <c r="I6" s="10" t="s">
        <v>108</v>
      </c>
      <c r="J6" s="10"/>
      <c r="K6" s="10" t="s">
        <v>106</v>
      </c>
      <c r="L6" s="10" t="s">
        <v>107</v>
      </c>
      <c r="M6" s="10" t="s">
        <v>52</v>
      </c>
      <c r="N6" s="10" t="s">
        <v>108</v>
      </c>
    </row>
    <row r="7" spans="2:14" x14ac:dyDescent="0.25">
      <c r="B7" s="2" t="s">
        <v>18</v>
      </c>
      <c r="C7" s="126">
        <v>10178.7959747</v>
      </c>
      <c r="D7" s="126">
        <v>25568.373634700001</v>
      </c>
      <c r="E7" s="126"/>
      <c r="F7" s="126">
        <v>104</v>
      </c>
      <c r="G7" s="126">
        <v>500</v>
      </c>
      <c r="H7" s="126">
        <v>604</v>
      </c>
      <c r="I7" s="128">
        <f t="shared" ref="I7:I22" si="0">IFERROR(F7/H7, "NaN")</f>
        <v>0.17218543046357615</v>
      </c>
      <c r="J7" s="126"/>
      <c r="K7" s="126">
        <v>323</v>
      </c>
      <c r="L7" s="126">
        <v>3001</v>
      </c>
      <c r="M7" s="126">
        <v>3324</v>
      </c>
      <c r="N7" s="128">
        <f t="shared" ref="N7:N22" si="1">IFERROR(K7/M7, "NaN")</f>
        <v>9.7172081829121543E-2</v>
      </c>
    </row>
    <row r="8" spans="2:14" x14ac:dyDescent="0.25">
      <c r="B8" s="2" t="s">
        <v>19</v>
      </c>
      <c r="C8" s="126">
        <v>1614.4701502</v>
      </c>
      <c r="D8" s="126">
        <v>5483.4901081000007</v>
      </c>
      <c r="E8" s="126"/>
      <c r="F8" s="126">
        <v>50</v>
      </c>
      <c r="G8" s="126">
        <v>514</v>
      </c>
      <c r="H8" s="126">
        <v>564</v>
      </c>
      <c r="I8" s="128">
        <f t="shared" si="0"/>
        <v>8.8652482269503549E-2</v>
      </c>
      <c r="J8" s="126"/>
      <c r="K8" s="126">
        <v>148</v>
      </c>
      <c r="L8" s="126">
        <v>1333</v>
      </c>
      <c r="M8" s="126">
        <v>1481</v>
      </c>
      <c r="N8" s="128">
        <f t="shared" si="1"/>
        <v>9.9932478055367993E-2</v>
      </c>
    </row>
    <row r="9" spans="2:14" x14ac:dyDescent="0.25">
      <c r="B9" s="2" t="s">
        <v>20</v>
      </c>
      <c r="C9" s="126">
        <v>938.77355679999982</v>
      </c>
      <c r="D9" s="126">
        <v>2387.0257975999998</v>
      </c>
      <c r="E9" s="126"/>
      <c r="F9" s="126">
        <v>2</v>
      </c>
      <c r="G9" s="126">
        <v>3</v>
      </c>
      <c r="H9" s="126">
        <v>5</v>
      </c>
      <c r="I9" s="128">
        <f t="shared" si="0"/>
        <v>0.4</v>
      </c>
      <c r="J9" s="126"/>
      <c r="K9" s="126">
        <v>30</v>
      </c>
      <c r="L9" s="126">
        <v>201</v>
      </c>
      <c r="M9" s="126">
        <v>231</v>
      </c>
      <c r="N9" s="128">
        <f t="shared" si="1"/>
        <v>0.12987012987012986</v>
      </c>
    </row>
    <row r="10" spans="2:14" x14ac:dyDescent="0.25">
      <c r="B10" s="2" t="s">
        <v>21</v>
      </c>
      <c r="C10" s="126">
        <v>2166.085289000001</v>
      </c>
      <c r="D10" s="126">
        <v>4565.3271877000006</v>
      </c>
      <c r="E10" s="126"/>
      <c r="F10" s="126">
        <v>5</v>
      </c>
      <c r="G10" s="126">
        <v>7</v>
      </c>
      <c r="H10" s="126">
        <v>12</v>
      </c>
      <c r="I10" s="128">
        <f t="shared" si="0"/>
        <v>0.41666666666666669</v>
      </c>
      <c r="J10" s="126"/>
      <c r="K10" s="126">
        <v>55</v>
      </c>
      <c r="L10" s="126">
        <v>308</v>
      </c>
      <c r="M10" s="126">
        <v>363</v>
      </c>
      <c r="N10" s="128">
        <f t="shared" si="1"/>
        <v>0.15151515151515152</v>
      </c>
    </row>
    <row r="11" spans="2:14" x14ac:dyDescent="0.25">
      <c r="B11" s="2" t="s">
        <v>22</v>
      </c>
      <c r="C11" s="126">
        <v>234.9565207</v>
      </c>
      <c r="D11" s="126">
        <v>1275.1970001</v>
      </c>
      <c r="E11" s="126"/>
      <c r="F11" s="126">
        <v>0</v>
      </c>
      <c r="G11" s="126">
        <v>0</v>
      </c>
      <c r="H11" s="126">
        <v>0</v>
      </c>
      <c r="I11" s="128" t="str">
        <f t="shared" si="0"/>
        <v>NaN</v>
      </c>
      <c r="J11" s="126"/>
      <c r="K11" s="126">
        <v>0</v>
      </c>
      <c r="L11" s="126">
        <v>2</v>
      </c>
      <c r="M11" s="126">
        <v>2</v>
      </c>
      <c r="N11" s="128">
        <f t="shared" si="1"/>
        <v>0</v>
      </c>
    </row>
    <row r="12" spans="2:14" x14ac:dyDescent="0.25">
      <c r="B12" s="2" t="s">
        <v>23</v>
      </c>
      <c r="C12" s="126">
        <v>0</v>
      </c>
      <c r="D12" s="126">
        <v>872.61999999999989</v>
      </c>
      <c r="E12" s="126"/>
      <c r="F12" s="126">
        <v>32</v>
      </c>
      <c r="G12" s="126">
        <v>236</v>
      </c>
      <c r="H12" s="126">
        <v>268</v>
      </c>
      <c r="I12" s="128">
        <f t="shared" si="0"/>
        <v>0.11940298507462686</v>
      </c>
      <c r="J12" s="126"/>
      <c r="K12" s="126">
        <v>34</v>
      </c>
      <c r="L12" s="126">
        <v>469</v>
      </c>
      <c r="M12" s="126">
        <v>503</v>
      </c>
      <c r="N12" s="128">
        <f t="shared" si="1"/>
        <v>6.7594433399602388E-2</v>
      </c>
    </row>
    <row r="13" spans="2:14" x14ac:dyDescent="0.25">
      <c r="B13" s="2" t="s">
        <v>24</v>
      </c>
      <c r="C13" s="126">
        <v>10958.1007656</v>
      </c>
      <c r="D13" s="126">
        <v>21328.346533299999</v>
      </c>
      <c r="E13" s="126"/>
      <c r="F13" s="126">
        <v>82</v>
      </c>
      <c r="G13" s="126">
        <v>143</v>
      </c>
      <c r="H13" s="126">
        <v>225</v>
      </c>
      <c r="I13" s="128">
        <f t="shared" si="0"/>
        <v>0.36444444444444446</v>
      </c>
      <c r="J13" s="126"/>
      <c r="K13" s="126">
        <v>143</v>
      </c>
      <c r="L13" s="126">
        <v>1014</v>
      </c>
      <c r="M13" s="126">
        <v>1158</v>
      </c>
      <c r="N13" s="128">
        <f t="shared" si="1"/>
        <v>0.1234887737478411</v>
      </c>
    </row>
    <row r="14" spans="2:14" x14ac:dyDescent="0.25">
      <c r="B14" s="2" t="s">
        <v>25</v>
      </c>
      <c r="C14" s="126">
        <v>0</v>
      </c>
      <c r="D14" s="126">
        <v>1040.06</v>
      </c>
      <c r="E14" s="126"/>
      <c r="F14" s="126">
        <v>25</v>
      </c>
      <c r="G14" s="126">
        <v>295</v>
      </c>
      <c r="H14" s="126">
        <v>320</v>
      </c>
      <c r="I14" s="128">
        <f t="shared" si="0"/>
        <v>7.8125E-2</v>
      </c>
      <c r="J14" s="126"/>
      <c r="K14" s="126">
        <v>25</v>
      </c>
      <c r="L14" s="126">
        <v>586</v>
      </c>
      <c r="M14" s="126">
        <v>612</v>
      </c>
      <c r="N14" s="128">
        <f t="shared" si="1"/>
        <v>4.084967320261438E-2</v>
      </c>
    </row>
    <row r="15" spans="2:14" x14ac:dyDescent="0.25">
      <c r="B15" s="11" t="s">
        <v>26</v>
      </c>
      <c r="C15" s="126">
        <v>3694.0395398000001</v>
      </c>
      <c r="D15" s="126">
        <v>4636.9904655</v>
      </c>
      <c r="E15" s="126"/>
      <c r="F15" s="126">
        <v>0</v>
      </c>
      <c r="G15" s="126">
        <v>0</v>
      </c>
      <c r="H15" s="126">
        <v>0</v>
      </c>
      <c r="I15" s="128" t="str">
        <f t="shared" si="0"/>
        <v>NaN</v>
      </c>
      <c r="J15" s="126"/>
      <c r="K15" s="126">
        <v>0</v>
      </c>
      <c r="L15" s="126">
        <v>1</v>
      </c>
      <c r="M15" s="126">
        <v>1</v>
      </c>
      <c r="N15" s="128">
        <f t="shared" si="1"/>
        <v>0</v>
      </c>
    </row>
    <row r="16" spans="2:14" x14ac:dyDescent="0.25">
      <c r="B16" s="11" t="s">
        <v>27</v>
      </c>
      <c r="C16" s="126">
        <v>445.64845939999998</v>
      </c>
      <c r="D16" s="126">
        <v>1023.2340651</v>
      </c>
      <c r="E16" s="126"/>
      <c r="F16" s="126">
        <v>0</v>
      </c>
      <c r="G16" s="126">
        <v>1</v>
      </c>
      <c r="H16" s="126">
        <v>1</v>
      </c>
      <c r="I16" s="128">
        <f t="shared" si="0"/>
        <v>0</v>
      </c>
      <c r="J16" s="126"/>
      <c r="K16" s="126">
        <v>7</v>
      </c>
      <c r="L16" s="126">
        <v>59</v>
      </c>
      <c r="M16" s="126">
        <v>66</v>
      </c>
      <c r="N16" s="128">
        <f t="shared" si="1"/>
        <v>0.10606060606060606</v>
      </c>
    </row>
    <row r="17" spans="2:14" x14ac:dyDescent="0.25">
      <c r="B17" s="11" t="s">
        <v>28</v>
      </c>
      <c r="C17" s="126">
        <v>1050.8808878</v>
      </c>
      <c r="D17" s="126">
        <v>3257.6058721999998</v>
      </c>
      <c r="E17" s="126"/>
      <c r="F17" s="126">
        <v>34</v>
      </c>
      <c r="G17" s="126">
        <v>339</v>
      </c>
      <c r="H17" s="126">
        <v>373</v>
      </c>
      <c r="I17" s="128">
        <f t="shared" si="0"/>
        <v>9.1152815013404831E-2</v>
      </c>
      <c r="J17" s="126"/>
      <c r="K17" s="126">
        <v>84</v>
      </c>
      <c r="L17" s="126">
        <v>789</v>
      </c>
      <c r="M17" s="126">
        <v>873</v>
      </c>
      <c r="N17" s="128">
        <f t="shared" si="1"/>
        <v>9.6219931271477668E-2</v>
      </c>
    </row>
    <row r="18" spans="2:14" x14ac:dyDescent="0.25">
      <c r="B18" s="11" t="s">
        <v>29</v>
      </c>
      <c r="C18" s="126">
        <v>2042.8254417000001</v>
      </c>
      <c r="D18" s="126">
        <v>3397.935078</v>
      </c>
      <c r="E18" s="126"/>
      <c r="F18" s="126">
        <v>3</v>
      </c>
      <c r="G18" s="126">
        <v>9</v>
      </c>
      <c r="H18" s="126">
        <v>12</v>
      </c>
      <c r="I18" s="128">
        <f t="shared" si="0"/>
        <v>0.25</v>
      </c>
      <c r="J18" s="126"/>
      <c r="K18" s="126">
        <v>23</v>
      </c>
      <c r="L18" s="126">
        <v>275</v>
      </c>
      <c r="M18" s="126">
        <v>298</v>
      </c>
      <c r="N18" s="128">
        <f t="shared" si="1"/>
        <v>7.7181208053691275E-2</v>
      </c>
    </row>
    <row r="19" spans="2:14" x14ac:dyDescent="0.25">
      <c r="B19" s="11" t="s">
        <v>30</v>
      </c>
      <c r="C19" s="126">
        <v>0</v>
      </c>
      <c r="D19" s="126">
        <v>238.28</v>
      </c>
      <c r="E19" s="126"/>
      <c r="F19" s="126">
        <v>24</v>
      </c>
      <c r="G19" s="126">
        <v>51</v>
      </c>
      <c r="H19" s="126">
        <v>75</v>
      </c>
      <c r="I19" s="128">
        <f t="shared" si="0"/>
        <v>0.32</v>
      </c>
      <c r="J19" s="126"/>
      <c r="K19" s="126">
        <v>20</v>
      </c>
      <c r="L19" s="126">
        <v>119</v>
      </c>
      <c r="M19" s="126">
        <v>139</v>
      </c>
      <c r="N19" s="128">
        <f t="shared" si="1"/>
        <v>0.14388489208633093</v>
      </c>
    </row>
    <row r="20" spans="2:14" x14ac:dyDescent="0.25">
      <c r="B20" s="11" t="s">
        <v>31</v>
      </c>
      <c r="C20" s="126">
        <v>0</v>
      </c>
      <c r="D20" s="126">
        <v>196.42</v>
      </c>
      <c r="E20" s="126"/>
      <c r="F20" s="126">
        <v>19</v>
      </c>
      <c r="G20" s="126">
        <v>134</v>
      </c>
      <c r="H20" s="126">
        <v>152</v>
      </c>
      <c r="I20" s="128">
        <f t="shared" si="0"/>
        <v>0.125</v>
      </c>
      <c r="J20" s="126"/>
      <c r="K20" s="126">
        <v>11</v>
      </c>
      <c r="L20" s="126">
        <v>165</v>
      </c>
      <c r="M20" s="126">
        <v>176</v>
      </c>
      <c r="N20" s="128">
        <f t="shared" si="1"/>
        <v>6.25E-2</v>
      </c>
    </row>
    <row r="21" spans="2:14" x14ac:dyDescent="0.25">
      <c r="B21" s="11" t="s">
        <v>32</v>
      </c>
      <c r="C21" s="126">
        <v>819.04123479999998</v>
      </c>
      <c r="D21" s="126">
        <v>2961.840322</v>
      </c>
      <c r="E21" s="126"/>
      <c r="F21" s="126">
        <v>2</v>
      </c>
      <c r="G21" s="126">
        <v>3</v>
      </c>
      <c r="H21" s="126">
        <v>5</v>
      </c>
      <c r="I21" s="128">
        <f t="shared" si="0"/>
        <v>0.4</v>
      </c>
      <c r="J21" s="126"/>
      <c r="K21" s="126">
        <v>40</v>
      </c>
      <c r="L21" s="126">
        <v>312</v>
      </c>
      <c r="M21" s="126">
        <v>352</v>
      </c>
      <c r="N21" s="128">
        <f t="shared" si="1"/>
        <v>0.11363636363636363</v>
      </c>
    </row>
    <row r="22" spans="2:14" x14ac:dyDescent="0.25">
      <c r="B22" s="11" t="s">
        <v>33</v>
      </c>
      <c r="C22" s="126">
        <v>14734.968591700001</v>
      </c>
      <c r="D22" s="126">
        <v>25932.041061200001</v>
      </c>
      <c r="E22" s="126"/>
      <c r="F22" s="126">
        <v>49</v>
      </c>
      <c r="G22" s="126">
        <v>229</v>
      </c>
      <c r="H22" s="126">
        <v>278</v>
      </c>
      <c r="I22" s="128">
        <f t="shared" si="0"/>
        <v>0.17625899280575538</v>
      </c>
      <c r="J22" s="126"/>
      <c r="K22" s="126">
        <v>168</v>
      </c>
      <c r="L22" s="126">
        <v>1206</v>
      </c>
      <c r="M22" s="126">
        <v>1374</v>
      </c>
      <c r="N22" s="128">
        <f t="shared" si="1"/>
        <v>0.1222707423580786</v>
      </c>
    </row>
    <row r="23" spans="2:14" x14ac:dyDescent="0.25">
      <c r="B23" s="11"/>
      <c r="C23" s="44"/>
      <c r="D23" s="44"/>
      <c r="E23" s="44"/>
      <c r="F23" s="44"/>
      <c r="G23" s="44"/>
      <c r="H23" s="44"/>
      <c r="I23" s="45"/>
      <c r="J23" s="44"/>
      <c r="K23" s="44"/>
      <c r="L23" s="44"/>
      <c r="M23" s="44"/>
      <c r="N23" s="45"/>
    </row>
    <row r="24" spans="2:14" x14ac:dyDescent="0.25">
      <c r="B24" s="11"/>
      <c r="C24" s="44"/>
      <c r="D24" s="44"/>
      <c r="E24" s="44"/>
      <c r="F24" s="44"/>
      <c r="G24" s="44"/>
      <c r="H24" s="44"/>
      <c r="I24" s="45"/>
      <c r="J24" s="44"/>
      <c r="K24" s="44"/>
      <c r="L24" s="44"/>
      <c r="M24" s="44"/>
      <c r="N24" s="45"/>
    </row>
    <row r="25" spans="2:14" x14ac:dyDescent="0.25">
      <c r="B25" s="11"/>
      <c r="C25" s="44"/>
      <c r="D25" s="44"/>
      <c r="E25" s="44"/>
      <c r="F25" s="44"/>
      <c r="G25" s="44"/>
      <c r="H25" s="44"/>
      <c r="I25" s="45"/>
      <c r="J25" s="44"/>
      <c r="K25" s="44"/>
      <c r="L25" s="44"/>
      <c r="M25" s="44"/>
      <c r="N25" s="45"/>
    </row>
    <row r="26" spans="2:14" ht="15.75" customHeight="1" thickBot="1" x14ac:dyDescent="0.3">
      <c r="B26" s="23"/>
      <c r="C26" s="57"/>
      <c r="D26" s="57"/>
      <c r="E26" s="44"/>
      <c r="F26" s="57"/>
      <c r="G26" s="57"/>
      <c r="H26" s="57"/>
      <c r="I26" s="45"/>
      <c r="K26" s="57"/>
      <c r="L26" s="57"/>
      <c r="M26" s="57"/>
      <c r="N26" s="45"/>
    </row>
    <row r="27" spans="2:14" ht="15.75" customHeight="1" thickBot="1" x14ac:dyDescent="0.3">
      <c r="B27" s="62" t="s">
        <v>34</v>
      </c>
      <c r="C27" s="63">
        <f>SUM(C7:C26)</f>
        <v>48878.586412200006</v>
      </c>
      <c r="D27" s="63">
        <f>SUM(D7:D26)</f>
        <v>104164.78712549999</v>
      </c>
      <c r="E27" s="44"/>
      <c r="F27" s="63">
        <f>SUM(F7:F26)</f>
        <v>431</v>
      </c>
      <c r="G27" s="63">
        <f>SUM(G7:G26)</f>
        <v>2464</v>
      </c>
      <c r="H27" s="63">
        <f>SUM(H7:H26)</f>
        <v>2894</v>
      </c>
      <c r="I27" s="64">
        <f t="shared" ref="I27" si="2">IFERROR(F27/H27, "NaN")</f>
        <v>0.1489288182446441</v>
      </c>
      <c r="K27" s="63">
        <f>SUM(K7:K26)</f>
        <v>1111</v>
      </c>
      <c r="L27" s="63">
        <f>SUM(L7:L26)</f>
        <v>9840</v>
      </c>
      <c r="M27" s="63">
        <f>SUM(M7:M26)</f>
        <v>10953</v>
      </c>
      <c r="N27" s="64">
        <f t="shared" ref="N27" si="3">IFERROR(K27/M27, "NaN")</f>
        <v>0.10143339724276454</v>
      </c>
    </row>
  </sheetData>
  <mergeCells count="4">
    <mergeCell ref="C5:C6"/>
    <mergeCell ref="F5:I5"/>
    <mergeCell ref="K5:N5"/>
    <mergeCell ref="D5:D6"/>
  </mergeCells>
  <pageMargins left="0.7" right="0.7" top="0.75" bottom="0.75" header="0.3" footer="0.3"/>
  <pageSetup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B1:BC28"/>
  <sheetViews>
    <sheetView tabSelected="1" workbookViewId="0"/>
  </sheetViews>
  <sheetFormatPr defaultRowHeight="15" x14ac:dyDescent="0.25"/>
  <cols>
    <col min="1" max="1" width="6" customWidth="1"/>
    <col min="3" max="3" width="16" customWidth="1"/>
    <col min="6" max="6" width="4.7109375" customWidth="1"/>
    <col min="10" max="10" width="3.28515625" customWidth="1"/>
    <col min="14" max="14" width="3.28515625" customWidth="1"/>
    <col min="18" max="18" width="4.5703125" customWidth="1"/>
    <col min="22" max="22" width="3.5703125" customWidth="1"/>
    <col min="26" max="26" width="3.5703125" customWidth="1"/>
    <col min="39" max="39" width="14.7109375" customWidth="1"/>
  </cols>
  <sheetData>
    <row r="1" spans="2:55" x14ac:dyDescent="0.25">
      <c r="B1" s="75" t="s">
        <v>109</v>
      </c>
    </row>
    <row r="2" spans="2:55" x14ac:dyDescent="0.25">
      <c r="B2" t="s">
        <v>110</v>
      </c>
    </row>
    <row r="3" spans="2:55" ht="15.75" customHeight="1" thickBot="1" x14ac:dyDescent="0.3">
      <c r="AE3" s="39"/>
      <c r="AF3" s="39" t="s">
        <v>111</v>
      </c>
      <c r="AJ3" s="39" t="s">
        <v>111</v>
      </c>
      <c r="AM3" s="121" t="s">
        <v>112</v>
      </c>
      <c r="AN3" s="121"/>
      <c r="AO3" s="122"/>
      <c r="AP3" s="122"/>
      <c r="AR3" s="121" t="s">
        <v>112</v>
      </c>
      <c r="AS3" s="121"/>
      <c r="AT3" s="122"/>
      <c r="AU3" s="122"/>
      <c r="AW3" s="196" t="s">
        <v>205</v>
      </c>
      <c r="AX3" s="196"/>
      <c r="AY3" s="196"/>
    </row>
    <row r="4" spans="2:55" ht="15.75" customHeight="1" thickBot="1" x14ac:dyDescent="0.3">
      <c r="D4" s="44"/>
      <c r="E4" s="44"/>
      <c r="G4" s="152" t="s">
        <v>5</v>
      </c>
      <c r="H4" s="143"/>
      <c r="I4" s="143"/>
      <c r="J4" s="143"/>
      <c r="K4" s="143"/>
      <c r="L4" s="143"/>
      <c r="M4" s="143"/>
      <c r="N4" s="143"/>
      <c r="O4" s="143"/>
      <c r="P4" s="143"/>
      <c r="Q4" s="143"/>
      <c r="S4" s="152" t="s">
        <v>6</v>
      </c>
      <c r="T4" s="143"/>
      <c r="U4" s="143"/>
      <c r="V4" s="143"/>
      <c r="W4" s="143"/>
      <c r="X4" s="143"/>
      <c r="Y4" s="143"/>
      <c r="Z4" s="143"/>
      <c r="AA4" s="143"/>
      <c r="AB4" s="143"/>
      <c r="AC4" s="143"/>
      <c r="AE4" s="152" t="s">
        <v>113</v>
      </c>
      <c r="AF4" s="143"/>
      <c r="AG4" s="143"/>
      <c r="AI4" s="152" t="s">
        <v>114</v>
      </c>
      <c r="AJ4" s="143"/>
      <c r="AK4" s="143"/>
      <c r="AM4" s="152" t="s">
        <v>113</v>
      </c>
      <c r="AN4" s="143"/>
      <c r="AO4" s="143"/>
      <c r="AP4" s="143"/>
      <c r="AR4" s="152" t="s">
        <v>200</v>
      </c>
      <c r="AS4" s="143"/>
      <c r="AT4" s="143"/>
      <c r="AU4" s="143"/>
      <c r="AW4" s="197"/>
      <c r="AX4" s="197"/>
      <c r="AY4" s="197"/>
    </row>
    <row r="5" spans="2:55" ht="21.75" customHeight="1" thickBot="1" x14ac:dyDescent="0.3">
      <c r="B5" s="170" t="s">
        <v>14</v>
      </c>
      <c r="C5" s="169" t="s">
        <v>115</v>
      </c>
      <c r="D5" s="152" t="s">
        <v>116</v>
      </c>
      <c r="E5" s="143"/>
      <c r="F5" s="42"/>
      <c r="G5" s="152" t="s">
        <v>15</v>
      </c>
      <c r="H5" s="143"/>
      <c r="I5" s="143"/>
      <c r="K5" s="152" t="s">
        <v>16</v>
      </c>
      <c r="L5" s="143"/>
      <c r="M5" s="143"/>
      <c r="O5" s="152" t="s">
        <v>17</v>
      </c>
      <c r="P5" s="143"/>
      <c r="Q5" s="143"/>
      <c r="S5" s="152" t="s">
        <v>15</v>
      </c>
      <c r="T5" s="143"/>
      <c r="U5" s="143"/>
      <c r="W5" s="152" t="s">
        <v>16</v>
      </c>
      <c r="X5" s="143"/>
      <c r="Y5" s="143"/>
      <c r="AA5" s="152" t="s">
        <v>17</v>
      </c>
      <c r="AB5" s="143"/>
      <c r="AC5" s="143"/>
      <c r="AE5" s="78" t="s">
        <v>15</v>
      </c>
      <c r="AF5" s="78" t="s">
        <v>16</v>
      </c>
      <c r="AG5" s="78" t="s">
        <v>17</v>
      </c>
      <c r="AI5" s="78" t="s">
        <v>15</v>
      </c>
      <c r="AJ5" s="78" t="s">
        <v>16</v>
      </c>
      <c r="AK5" s="78" t="s">
        <v>17</v>
      </c>
      <c r="AM5" s="78" t="s">
        <v>57</v>
      </c>
      <c r="AN5" s="78" t="s">
        <v>117</v>
      </c>
      <c r="AO5" s="78" t="s">
        <v>118</v>
      </c>
      <c r="AP5" s="78" t="s">
        <v>119</v>
      </c>
      <c r="AR5" s="78" t="s">
        <v>57</v>
      </c>
      <c r="AS5" s="78" t="s">
        <v>117</v>
      </c>
      <c r="AT5" s="78" t="s">
        <v>118</v>
      </c>
      <c r="AU5" s="78" t="s">
        <v>119</v>
      </c>
      <c r="AW5" s="78" t="s">
        <v>117</v>
      </c>
      <c r="AX5" s="78" t="s">
        <v>118</v>
      </c>
      <c r="AY5" s="78" t="s">
        <v>119</v>
      </c>
    </row>
    <row r="6" spans="2:55" ht="25.5" customHeight="1" thickBot="1" x14ac:dyDescent="0.3">
      <c r="B6" s="161"/>
      <c r="C6" s="161"/>
      <c r="D6" s="10" t="s">
        <v>106</v>
      </c>
      <c r="E6" s="10" t="s">
        <v>107</v>
      </c>
      <c r="F6" s="43"/>
      <c r="G6" s="10" t="s">
        <v>106</v>
      </c>
      <c r="H6" s="10" t="s">
        <v>107</v>
      </c>
      <c r="I6" s="10" t="s">
        <v>120</v>
      </c>
      <c r="K6" s="10" t="s">
        <v>106</v>
      </c>
      <c r="L6" s="10" t="s">
        <v>107</v>
      </c>
      <c r="M6" s="10" t="s">
        <v>120</v>
      </c>
      <c r="O6" s="10" t="s">
        <v>106</v>
      </c>
      <c r="P6" s="10" t="s">
        <v>107</v>
      </c>
      <c r="Q6" s="10" t="s">
        <v>120</v>
      </c>
      <c r="S6" s="10" t="s">
        <v>106</v>
      </c>
      <c r="T6" s="10" t="s">
        <v>107</v>
      </c>
      <c r="U6" s="10" t="s">
        <v>120</v>
      </c>
      <c r="W6" s="10" t="s">
        <v>106</v>
      </c>
      <c r="X6" s="10" t="s">
        <v>107</v>
      </c>
      <c r="Y6" s="10" t="s">
        <v>120</v>
      </c>
      <c r="AA6" s="10" t="s">
        <v>106</v>
      </c>
      <c r="AB6" s="10" t="s">
        <v>107</v>
      </c>
      <c r="AC6" s="10" t="s">
        <v>120</v>
      </c>
      <c r="AE6" s="10" t="s">
        <v>121</v>
      </c>
      <c r="AF6" s="10" t="s">
        <v>121</v>
      </c>
      <c r="AG6" s="10" t="s">
        <v>121</v>
      </c>
      <c r="AI6" s="10" t="s">
        <v>121</v>
      </c>
      <c r="AJ6" s="10" t="s">
        <v>121</v>
      </c>
      <c r="AK6" s="10" t="s">
        <v>121</v>
      </c>
      <c r="AM6" s="10" t="s">
        <v>121</v>
      </c>
      <c r="AN6" s="10" t="s">
        <v>121</v>
      </c>
      <c r="AO6" s="10" t="s">
        <v>121</v>
      </c>
      <c r="AP6" s="10" t="s">
        <v>121</v>
      </c>
      <c r="AR6" s="10" t="s">
        <v>121</v>
      </c>
      <c r="AS6" s="10" t="s">
        <v>121</v>
      </c>
      <c r="AT6" s="10" t="s">
        <v>121</v>
      </c>
      <c r="AU6" s="10" t="s">
        <v>121</v>
      </c>
      <c r="AW6" s="10" t="s">
        <v>121</v>
      </c>
      <c r="AX6" s="10" t="s">
        <v>121</v>
      </c>
      <c r="AY6" s="10" t="s">
        <v>121</v>
      </c>
    </row>
    <row r="7" spans="2:55" x14ac:dyDescent="0.25">
      <c r="B7" t="s">
        <v>18</v>
      </c>
      <c r="D7" s="126">
        <v>289.44190320000001</v>
      </c>
      <c r="E7" s="126">
        <v>9.7775928000000008</v>
      </c>
      <c r="F7" s="126"/>
      <c r="G7" s="126">
        <v>50</v>
      </c>
      <c r="H7" s="126">
        <v>51</v>
      </c>
      <c r="I7" s="128">
        <f t="shared" ref="I7:I22" si="0">IFERROR(G7/H7, "NaN")</f>
        <v>0.98039215686274506</v>
      </c>
      <c r="J7" s="123"/>
      <c r="K7" s="126">
        <v>21</v>
      </c>
      <c r="L7" s="126">
        <v>100</v>
      </c>
      <c r="M7" s="128">
        <f t="shared" ref="M7:M22" si="1">IFERROR(K7/L7, "NaN")</f>
        <v>0.21</v>
      </c>
      <c r="N7" s="123"/>
      <c r="O7" s="126">
        <v>33</v>
      </c>
      <c r="P7" s="126">
        <v>161</v>
      </c>
      <c r="Q7" s="128">
        <f t="shared" ref="Q7:Q22" si="2">IFERROR(O7/P7, "NaN")</f>
        <v>0.20496894409937888</v>
      </c>
      <c r="R7" s="123"/>
      <c r="S7" s="126">
        <v>97</v>
      </c>
      <c r="T7" s="126">
        <v>101</v>
      </c>
      <c r="U7" s="128">
        <f t="shared" ref="U7:U22" si="3">IFERROR(S7/T7, "NaN")</f>
        <v>0.96039603960396036</v>
      </c>
      <c r="V7" s="123"/>
      <c r="W7" s="126">
        <v>45</v>
      </c>
      <c r="X7" s="126">
        <v>200</v>
      </c>
      <c r="Y7" s="128">
        <f t="shared" ref="Y7:Y22" si="4">IFERROR(W7/X7, "NaN")</f>
        <v>0.22500000000000001</v>
      </c>
      <c r="Z7" s="123"/>
      <c r="AA7" s="126">
        <v>71</v>
      </c>
      <c r="AB7" s="126">
        <v>339</v>
      </c>
      <c r="AC7" s="128">
        <f t="shared" ref="AC7:AC22" si="5">IFERROR(AA7/AB7, "NaN")</f>
        <v>0.20943952802359883</v>
      </c>
      <c r="AD7" s="123"/>
      <c r="AE7" s="126">
        <f>'Table3-6'!C7-'Table3-8'!H7</f>
        <v>786.08370780000007</v>
      </c>
      <c r="AF7" s="126">
        <f>'Table3-6'!D7-'Table3-8'!L7</f>
        <v>1198.2476371</v>
      </c>
      <c r="AG7" s="126">
        <f>'Table3-6'!E7-'Table3-8'!P7</f>
        <v>2457.5904516999999</v>
      </c>
      <c r="AH7" s="123"/>
      <c r="AI7" s="126">
        <f>('Table3-6'!G7+'Table3-8'!AE7)-'Table3-8'!T7</f>
        <v>4199.0408109999998</v>
      </c>
      <c r="AJ7" s="126">
        <f>('Table3-6'!H7+'Table3-8'!AF7)-'Table3-8'!X7</f>
        <v>6035.2303187000007</v>
      </c>
      <c r="AK7" s="126">
        <f>('Table3-6'!I7+'Table3-8'!AG7)-'Table3-8'!AB7</f>
        <v>9987.6291567999997</v>
      </c>
      <c r="AL7" s="123"/>
      <c r="AM7" s="126">
        <v>523.59608700000001</v>
      </c>
      <c r="AN7" s="126">
        <v>418.5886271</v>
      </c>
      <c r="AO7" s="126">
        <v>410.39571940000002</v>
      </c>
      <c r="AP7" s="126">
        <v>395.81193480000002</v>
      </c>
      <c r="AQ7" s="123"/>
      <c r="AR7" s="126">
        <v>634.43394169999999</v>
      </c>
      <c r="AS7" s="126">
        <v>579.03174750000017</v>
      </c>
      <c r="AT7" s="126">
        <v>365.70392379999998</v>
      </c>
      <c r="AU7" s="126">
        <v>359.1941721</v>
      </c>
      <c r="AV7" s="123"/>
      <c r="AW7" s="44">
        <f t="shared" ref="AW7:AY10" si="6">AI7+AN7+AS7</f>
        <v>5196.6611856</v>
      </c>
      <c r="AX7" s="44">
        <f t="shared" si="6"/>
        <v>6811.3299619000009</v>
      </c>
      <c r="AY7" s="44">
        <f t="shared" si="6"/>
        <v>10742.6352637</v>
      </c>
      <c r="AZ7" s="123"/>
      <c r="BA7" s="123"/>
      <c r="BB7" s="123"/>
      <c r="BC7" s="123"/>
    </row>
    <row r="8" spans="2:55" x14ac:dyDescent="0.25">
      <c r="B8" t="s">
        <v>19</v>
      </c>
      <c r="D8" s="126">
        <v>85.773145700000015</v>
      </c>
      <c r="E8" s="126">
        <v>1.7657674999999999</v>
      </c>
      <c r="F8" s="126"/>
      <c r="G8" s="126">
        <v>18</v>
      </c>
      <c r="H8" s="126">
        <v>18</v>
      </c>
      <c r="I8" s="128">
        <f t="shared" si="0"/>
        <v>1</v>
      </c>
      <c r="J8" s="123"/>
      <c r="K8" s="126">
        <v>3</v>
      </c>
      <c r="L8" s="126">
        <v>39</v>
      </c>
      <c r="M8" s="128">
        <f t="shared" si="1"/>
        <v>7.6923076923076927E-2</v>
      </c>
      <c r="N8" s="123"/>
      <c r="O8" s="126">
        <v>11</v>
      </c>
      <c r="P8" s="126">
        <v>78</v>
      </c>
      <c r="Q8" s="128">
        <f t="shared" si="2"/>
        <v>0.14102564102564102</v>
      </c>
      <c r="R8" s="123"/>
      <c r="S8" s="126">
        <v>116</v>
      </c>
      <c r="T8" s="126">
        <v>117</v>
      </c>
      <c r="U8" s="128">
        <f t="shared" si="3"/>
        <v>0.99145299145299148</v>
      </c>
      <c r="V8" s="123"/>
      <c r="W8" s="126">
        <v>16</v>
      </c>
      <c r="X8" s="126">
        <v>246</v>
      </c>
      <c r="Y8" s="128">
        <f t="shared" si="4"/>
        <v>6.5040650406504072E-2</v>
      </c>
      <c r="Z8" s="123"/>
      <c r="AA8" s="126">
        <v>39</v>
      </c>
      <c r="AB8" s="126">
        <v>436</v>
      </c>
      <c r="AC8" s="128">
        <f t="shared" si="5"/>
        <v>8.9449541284403675E-2</v>
      </c>
      <c r="AD8" s="123"/>
      <c r="AE8" s="126">
        <f>'Table3-6'!C8-'Table3-8'!H8</f>
        <v>98.594042700000003</v>
      </c>
      <c r="AF8" s="126">
        <f>'Table3-6'!D8-'Table3-8'!L8</f>
        <v>236.98595340000003</v>
      </c>
      <c r="AG8" s="126">
        <f>'Table3-6'!E8-'Table3-8'!P8</f>
        <v>1084.6837237</v>
      </c>
      <c r="AH8" s="123"/>
      <c r="AI8" s="126">
        <f>('Table3-6'!G8+'Table3-8'!AE8)-'Table3-8'!T8</f>
        <v>577.43617289999997</v>
      </c>
      <c r="AJ8" s="126">
        <f>('Table3-6'!H8+'Table3-8'!AF8)-'Table3-8'!X8</f>
        <v>1190.7955445</v>
      </c>
      <c r="AK8" s="126">
        <f>('Table3-6'!I8+'Table3-8'!AG8)-'Table3-8'!AB8</f>
        <v>3710.2814297000004</v>
      </c>
      <c r="AL8" s="123"/>
      <c r="AM8" s="126">
        <v>198.1531019</v>
      </c>
      <c r="AN8" s="126">
        <v>191.46025309999999</v>
      </c>
      <c r="AO8" s="126">
        <v>187.29394880000001</v>
      </c>
      <c r="AP8" s="126">
        <v>78.283698100000009</v>
      </c>
      <c r="AQ8" s="123"/>
      <c r="AR8" s="126">
        <v>206.92870640000001</v>
      </c>
      <c r="AS8" s="126">
        <v>179.58144329999999</v>
      </c>
      <c r="AT8" s="126">
        <v>171.4561569</v>
      </c>
      <c r="AU8" s="126">
        <v>34.707427000000003</v>
      </c>
      <c r="AV8" s="123"/>
      <c r="AW8" s="44">
        <f t="shared" si="6"/>
        <v>948.47786930000007</v>
      </c>
      <c r="AX8" s="44">
        <f t="shared" si="6"/>
        <v>1549.5456502</v>
      </c>
      <c r="AY8" s="44">
        <f t="shared" si="6"/>
        <v>3823.2725548000003</v>
      </c>
      <c r="AZ8" s="123"/>
      <c r="BA8" s="123"/>
      <c r="BB8" s="123"/>
      <c r="BC8" s="123"/>
    </row>
    <row r="9" spans="2:55" x14ac:dyDescent="0.25">
      <c r="B9" t="s">
        <v>20</v>
      </c>
      <c r="D9" s="126">
        <v>66.553405999999995</v>
      </c>
      <c r="E9" s="126">
        <v>1.8286845</v>
      </c>
      <c r="F9" s="126"/>
      <c r="G9" s="126">
        <v>0</v>
      </c>
      <c r="H9" s="126">
        <v>0</v>
      </c>
      <c r="I9" s="128" t="str">
        <f t="shared" si="0"/>
        <v>NaN</v>
      </c>
      <c r="J9" s="123"/>
      <c r="K9" s="126">
        <v>0</v>
      </c>
      <c r="L9" s="126">
        <v>0</v>
      </c>
      <c r="M9" s="128" t="str">
        <f t="shared" si="1"/>
        <v>NaN</v>
      </c>
      <c r="N9" s="123"/>
      <c r="O9" s="126">
        <v>1</v>
      </c>
      <c r="P9" s="126">
        <v>1</v>
      </c>
      <c r="Q9" s="128">
        <f t="shared" si="2"/>
        <v>1</v>
      </c>
      <c r="R9" s="123"/>
      <c r="S9" s="126">
        <v>0</v>
      </c>
      <c r="T9" s="126">
        <v>0</v>
      </c>
      <c r="U9" s="128" t="str">
        <f t="shared" si="3"/>
        <v>NaN</v>
      </c>
      <c r="V9" s="123"/>
      <c r="W9" s="126">
        <v>0</v>
      </c>
      <c r="X9" s="126">
        <v>0</v>
      </c>
      <c r="Y9" s="128" t="str">
        <f t="shared" si="4"/>
        <v>NaN</v>
      </c>
      <c r="Z9" s="123"/>
      <c r="AA9" s="126">
        <v>1</v>
      </c>
      <c r="AB9" s="126">
        <v>2</v>
      </c>
      <c r="AC9" s="128">
        <f t="shared" si="5"/>
        <v>0.5</v>
      </c>
      <c r="AD9" s="123"/>
      <c r="AE9" s="126">
        <f>'Table3-6'!C9-'Table3-8'!H9</f>
        <v>68.540173100000004</v>
      </c>
      <c r="AF9" s="126">
        <f>'Table3-6'!D9-'Table3-8'!L9</f>
        <v>115.8564581</v>
      </c>
      <c r="AG9" s="126">
        <f>'Table3-6'!E9-'Table3-8'!P9</f>
        <v>414.10923129999992</v>
      </c>
      <c r="AH9" s="123"/>
      <c r="AI9" s="126">
        <f>('Table3-6'!G9+'Table3-8'!AE9)-'Table3-8'!T9</f>
        <v>167.83808859999999</v>
      </c>
      <c r="AJ9" s="126">
        <f>('Table3-6'!H9+'Table3-8'!AF9)-'Table3-8'!X9</f>
        <v>313.18228249999999</v>
      </c>
      <c r="AK9" s="126">
        <f>('Table3-6'!I9+'Table3-8'!AG9)-'Table3-8'!AB9</f>
        <v>1089.5475426999999</v>
      </c>
      <c r="AL9" s="123"/>
      <c r="AM9" s="126">
        <v>320.72604189999998</v>
      </c>
      <c r="AN9" s="126">
        <v>320.72604189999998</v>
      </c>
      <c r="AO9" s="126">
        <v>316.10691409999998</v>
      </c>
      <c r="AP9" s="126">
        <v>221.4133966</v>
      </c>
      <c r="AQ9" s="123"/>
      <c r="AR9" s="126">
        <v>313.88658379999998</v>
      </c>
      <c r="AS9" s="126">
        <v>313.88658379999998</v>
      </c>
      <c r="AT9" s="126">
        <v>309.29006700000002</v>
      </c>
      <c r="AU9" s="126">
        <v>229.06944039999999</v>
      </c>
      <c r="AV9" s="123"/>
      <c r="AW9" s="44">
        <f t="shared" si="6"/>
        <v>802.45071429999996</v>
      </c>
      <c r="AX9" s="44">
        <f t="shared" si="6"/>
        <v>938.57926359999999</v>
      </c>
      <c r="AY9" s="44">
        <f t="shared" si="6"/>
        <v>1540.0303796999999</v>
      </c>
      <c r="AZ9" s="123"/>
      <c r="BA9" s="123"/>
      <c r="BB9" s="123"/>
      <c r="BC9" s="123"/>
    </row>
    <row r="10" spans="2:55" x14ac:dyDescent="0.25">
      <c r="B10" t="s">
        <v>21</v>
      </c>
      <c r="D10" s="126">
        <v>76.85321350000001</v>
      </c>
      <c r="E10" s="126">
        <v>2.2374996999999999</v>
      </c>
      <c r="F10" s="126"/>
      <c r="G10" s="126">
        <v>0</v>
      </c>
      <c r="H10" s="126">
        <v>0</v>
      </c>
      <c r="I10" s="128" t="str">
        <f t="shared" si="0"/>
        <v>NaN</v>
      </c>
      <c r="J10" s="123"/>
      <c r="K10" s="126">
        <v>0</v>
      </c>
      <c r="L10" s="126">
        <v>0</v>
      </c>
      <c r="M10" s="128" t="str">
        <f t="shared" si="1"/>
        <v>NaN</v>
      </c>
      <c r="N10" s="123"/>
      <c r="O10" s="126">
        <v>1</v>
      </c>
      <c r="P10" s="126">
        <v>1</v>
      </c>
      <c r="Q10" s="128">
        <f t="shared" si="2"/>
        <v>1</v>
      </c>
      <c r="R10" s="123"/>
      <c r="S10" s="126">
        <v>0</v>
      </c>
      <c r="T10" s="126">
        <v>0</v>
      </c>
      <c r="U10" s="128" t="str">
        <f t="shared" si="3"/>
        <v>NaN</v>
      </c>
      <c r="V10" s="123"/>
      <c r="W10" s="126">
        <v>0</v>
      </c>
      <c r="X10" s="126">
        <v>0</v>
      </c>
      <c r="Y10" s="128" t="str">
        <f t="shared" si="4"/>
        <v>NaN</v>
      </c>
      <c r="Z10" s="123"/>
      <c r="AA10" s="126">
        <v>4</v>
      </c>
      <c r="AB10" s="126">
        <v>6</v>
      </c>
      <c r="AC10" s="128">
        <f t="shared" si="5"/>
        <v>0.66666666666666663</v>
      </c>
      <c r="AD10" s="123"/>
      <c r="AE10" s="126">
        <f>'Table3-6'!C10-'Table3-8'!H10</f>
        <v>15.2205134</v>
      </c>
      <c r="AF10" s="126">
        <f>'Table3-6'!D10-'Table3-8'!L10</f>
        <v>38.190591599999998</v>
      </c>
      <c r="AG10" s="126">
        <f>'Table3-6'!E10-'Table3-8'!P10</f>
        <v>534.18816939999999</v>
      </c>
      <c r="AH10" s="123"/>
      <c r="AI10" s="126">
        <f>('Table3-6'!G10+'Table3-8'!AE10)-'Table3-8'!T10</f>
        <v>19.590672399999999</v>
      </c>
      <c r="AJ10" s="126">
        <f>('Table3-6'!H10+'Table3-8'!AF10)-'Table3-8'!X10</f>
        <v>96.180441699999989</v>
      </c>
      <c r="AK10" s="126">
        <f>('Table3-6'!I10+'Table3-8'!AG10)-'Table3-8'!AB10</f>
        <v>1576.8338635</v>
      </c>
      <c r="AL10" s="123"/>
      <c r="AM10" s="126">
        <v>326.10718709999998</v>
      </c>
      <c r="AN10" s="126">
        <v>319.58410980000008</v>
      </c>
      <c r="AO10" s="126">
        <v>319.58410980000002</v>
      </c>
      <c r="AP10" s="126">
        <v>280.15769560000001</v>
      </c>
      <c r="AQ10" s="123"/>
      <c r="AR10" s="126">
        <v>151.23860769999999</v>
      </c>
      <c r="AS10" s="126">
        <v>149.40289519999999</v>
      </c>
      <c r="AT10" s="126">
        <v>149.40289519999999</v>
      </c>
      <c r="AU10" s="126">
        <v>98.854974999999996</v>
      </c>
      <c r="AV10" s="123"/>
      <c r="AW10" s="44">
        <f t="shared" si="6"/>
        <v>488.57767740000008</v>
      </c>
      <c r="AX10" s="44">
        <f t="shared" si="6"/>
        <v>565.16744670000003</v>
      </c>
      <c r="AY10" s="44">
        <f>AK10+AP10+AU10</f>
        <v>1955.8465340999999</v>
      </c>
      <c r="AZ10" s="123"/>
      <c r="BA10" s="123"/>
      <c r="BB10" s="123"/>
      <c r="BC10" s="123"/>
    </row>
    <row r="11" spans="2:55" x14ac:dyDescent="0.25">
      <c r="B11" t="s">
        <v>22</v>
      </c>
      <c r="D11" s="126">
        <v>40.924504499999998</v>
      </c>
      <c r="E11" s="126">
        <v>2.3425685000000001</v>
      </c>
      <c r="F11" s="126"/>
      <c r="G11" s="126">
        <v>0</v>
      </c>
      <c r="H11" s="126">
        <v>0</v>
      </c>
      <c r="I11" s="128" t="str">
        <f t="shared" si="0"/>
        <v>NaN</v>
      </c>
      <c r="J11" s="123"/>
      <c r="K11" s="126">
        <v>0</v>
      </c>
      <c r="L11" s="126">
        <v>0</v>
      </c>
      <c r="M11" s="128" t="str">
        <f t="shared" si="1"/>
        <v>NaN</v>
      </c>
      <c r="N11" s="123"/>
      <c r="O11" s="126">
        <v>0</v>
      </c>
      <c r="P11" s="126">
        <v>0</v>
      </c>
      <c r="Q11" s="128" t="str">
        <f t="shared" si="2"/>
        <v>NaN</v>
      </c>
      <c r="R11" s="123"/>
      <c r="S11" s="126">
        <v>0</v>
      </c>
      <c r="T11" s="126">
        <v>0</v>
      </c>
      <c r="U11" s="128" t="str">
        <f t="shared" si="3"/>
        <v>NaN</v>
      </c>
      <c r="V11" s="123"/>
      <c r="W11" s="126">
        <v>0</v>
      </c>
      <c r="X11" s="126">
        <v>0</v>
      </c>
      <c r="Y11" s="128" t="str">
        <f t="shared" si="4"/>
        <v>NaN</v>
      </c>
      <c r="Z11" s="123"/>
      <c r="AA11" s="126">
        <v>0</v>
      </c>
      <c r="AB11" s="126">
        <v>0</v>
      </c>
      <c r="AC11" s="128" t="str">
        <f t="shared" si="5"/>
        <v>NaN</v>
      </c>
      <c r="AD11" s="123"/>
      <c r="AE11" s="126">
        <f>'Table3-6'!C11-'Table3-8'!H11</f>
        <v>0</v>
      </c>
      <c r="AF11" s="126">
        <f>'Table3-6'!D11-'Table3-8'!L11</f>
        <v>1.2173913000000001</v>
      </c>
      <c r="AG11" s="126">
        <f>'Table3-6'!E11-'Table3-8'!P11</f>
        <v>3.6521739000000002</v>
      </c>
      <c r="AH11" s="123"/>
      <c r="AI11" s="126">
        <f>('Table3-6'!G11+'Table3-8'!AE11)-'Table3-8'!T11</f>
        <v>0</v>
      </c>
      <c r="AJ11" s="126">
        <f>('Table3-6'!H11+'Table3-8'!AF11)-'Table3-8'!X11</f>
        <v>3.7868357000000001</v>
      </c>
      <c r="AK11" s="126">
        <f>('Table3-6'!I11+'Table3-8'!AG11)-'Table3-8'!AB11</f>
        <v>11.3605071</v>
      </c>
      <c r="AL11" s="123"/>
      <c r="AM11" s="126">
        <v>14.6086955</v>
      </c>
      <c r="AN11" s="126">
        <v>14.6086955</v>
      </c>
      <c r="AO11" s="126">
        <v>14.6086955</v>
      </c>
      <c r="AP11" s="126">
        <v>14.6086955</v>
      </c>
      <c r="AQ11" s="123"/>
      <c r="AR11" s="126">
        <v>364.59702270000002</v>
      </c>
      <c r="AS11" s="126">
        <v>364.59702270000002</v>
      </c>
      <c r="AT11" s="126">
        <v>364.59702270000002</v>
      </c>
      <c r="AU11" s="126">
        <v>364.59702270000002</v>
      </c>
      <c r="AV11" s="123"/>
      <c r="AW11" s="44">
        <f>AI11+AN11+AS11</f>
        <v>379.20571820000004</v>
      </c>
      <c r="AX11" s="44">
        <f>AJ11+AO11+AT11</f>
        <v>382.99255390000002</v>
      </c>
      <c r="AY11" s="44">
        <f>AK11+AP11+AU11</f>
        <v>390.56622530000004</v>
      </c>
      <c r="AZ11" s="123"/>
      <c r="BA11" s="123"/>
      <c r="BB11" s="123"/>
      <c r="BC11" s="123"/>
    </row>
    <row r="12" spans="2:55" x14ac:dyDescent="0.25">
      <c r="B12" t="s">
        <v>23</v>
      </c>
      <c r="D12" s="126">
        <v>0</v>
      </c>
      <c r="E12" s="126">
        <v>0</v>
      </c>
      <c r="F12" s="126"/>
      <c r="G12" s="126">
        <v>0</v>
      </c>
      <c r="H12" s="126">
        <v>0</v>
      </c>
      <c r="I12" s="128" t="str">
        <f t="shared" si="0"/>
        <v>NaN</v>
      </c>
      <c r="J12" s="123"/>
      <c r="K12" s="126">
        <v>0</v>
      </c>
      <c r="L12" s="126">
        <v>0</v>
      </c>
      <c r="M12" s="128" t="str">
        <f t="shared" si="1"/>
        <v>NaN</v>
      </c>
      <c r="N12" s="123"/>
      <c r="O12" s="126">
        <v>0</v>
      </c>
      <c r="P12" s="126">
        <v>0</v>
      </c>
      <c r="Q12" s="128" t="str">
        <f t="shared" si="2"/>
        <v>NaN</v>
      </c>
      <c r="R12" s="123"/>
      <c r="S12" s="126">
        <v>0</v>
      </c>
      <c r="T12" s="126">
        <v>1</v>
      </c>
      <c r="U12" s="128">
        <f t="shared" si="3"/>
        <v>0</v>
      </c>
      <c r="V12" s="123"/>
      <c r="W12" s="126">
        <v>21</v>
      </c>
      <c r="X12" s="126">
        <v>57</v>
      </c>
      <c r="Y12" s="128">
        <f t="shared" si="4"/>
        <v>0.36842105263157893</v>
      </c>
      <c r="Z12" s="123"/>
      <c r="AA12" s="126">
        <v>32</v>
      </c>
      <c r="AB12" s="126">
        <v>236</v>
      </c>
      <c r="AC12" s="128">
        <f t="shared" si="5"/>
        <v>0.13559322033898305</v>
      </c>
      <c r="AD12" s="123"/>
      <c r="AE12" s="126">
        <f>'Table3-6'!C12-'Table3-8'!H12</f>
        <v>0</v>
      </c>
      <c r="AF12" s="126">
        <f>'Table3-6'!D12-'Table3-8'!L12</f>
        <v>0</v>
      </c>
      <c r="AG12" s="126">
        <f>'Table3-6'!E12-'Table3-8'!P12</f>
        <v>0</v>
      </c>
      <c r="AH12" s="123"/>
      <c r="AI12" s="126">
        <f>('Table3-6'!G12+'Table3-8'!AE12)-'Table3-8'!T12</f>
        <v>765.3599999999999</v>
      </c>
      <c r="AJ12" s="126">
        <f>('Table3-6'!H12+'Table3-8'!AF12)-'Table3-8'!X12</f>
        <v>815.61999999999989</v>
      </c>
      <c r="AK12" s="126">
        <f>('Table3-6'!I12+'Table3-8'!AG12)-'Table3-8'!AB12</f>
        <v>636.61999999999989</v>
      </c>
      <c r="AL12" s="123"/>
      <c r="AM12" s="126">
        <v>0</v>
      </c>
      <c r="AN12" s="126">
        <v>0</v>
      </c>
      <c r="AO12" s="126">
        <v>0</v>
      </c>
      <c r="AP12" s="126">
        <v>0</v>
      </c>
      <c r="AQ12" s="123"/>
      <c r="AR12" s="126">
        <v>0</v>
      </c>
      <c r="AS12" s="126">
        <v>0</v>
      </c>
      <c r="AT12" s="126">
        <v>0</v>
      </c>
      <c r="AU12" s="126">
        <v>0</v>
      </c>
      <c r="AV12" s="123"/>
      <c r="AW12" s="44">
        <f t="shared" ref="AW12:AY24" si="7">AI12+AN12+AS12</f>
        <v>765.3599999999999</v>
      </c>
      <c r="AX12" s="44">
        <f t="shared" si="7"/>
        <v>815.61999999999989</v>
      </c>
      <c r="AY12" s="44">
        <f t="shared" si="7"/>
        <v>636.61999999999989</v>
      </c>
      <c r="AZ12" s="123"/>
      <c r="BA12" s="123"/>
      <c r="BB12" s="123"/>
      <c r="BC12" s="123"/>
    </row>
    <row r="13" spans="2:55" x14ac:dyDescent="0.25">
      <c r="B13" t="s">
        <v>24</v>
      </c>
      <c r="D13" s="126">
        <v>235.44884149999999</v>
      </c>
      <c r="E13" s="126">
        <v>7.8664904</v>
      </c>
      <c r="F13" s="126"/>
      <c r="G13" s="126">
        <v>0</v>
      </c>
      <c r="H13" s="126">
        <v>0</v>
      </c>
      <c r="I13" s="128" t="str">
        <f t="shared" si="0"/>
        <v>NaN</v>
      </c>
      <c r="J13" s="123"/>
      <c r="K13" s="126">
        <v>5</v>
      </c>
      <c r="L13" s="126">
        <v>13</v>
      </c>
      <c r="M13" s="128">
        <f t="shared" si="1"/>
        <v>0.38461538461538464</v>
      </c>
      <c r="N13" s="123"/>
      <c r="O13" s="126">
        <v>36</v>
      </c>
      <c r="P13" s="126">
        <v>61</v>
      </c>
      <c r="Q13" s="128">
        <f t="shared" si="2"/>
        <v>0.5901639344262295</v>
      </c>
      <c r="R13" s="123"/>
      <c r="S13" s="126">
        <v>1</v>
      </c>
      <c r="T13" s="126">
        <v>1</v>
      </c>
      <c r="U13" s="128">
        <f t="shared" si="3"/>
        <v>1</v>
      </c>
      <c r="V13" s="123"/>
      <c r="W13" s="126">
        <v>6</v>
      </c>
      <c r="X13" s="126">
        <v>18</v>
      </c>
      <c r="Y13" s="128">
        <f t="shared" si="4"/>
        <v>0.33333333333333331</v>
      </c>
      <c r="Z13" s="123"/>
      <c r="AA13" s="126">
        <v>46</v>
      </c>
      <c r="AB13" s="126">
        <v>82</v>
      </c>
      <c r="AC13" s="128">
        <f t="shared" si="5"/>
        <v>0.56097560975609762</v>
      </c>
      <c r="AD13" s="123"/>
      <c r="AE13" s="126">
        <f>'Table3-6'!C13-'Table3-8'!H13</f>
        <v>885.23186080000005</v>
      </c>
      <c r="AF13" s="126">
        <f>'Table3-6'!D13-'Table3-8'!L13</f>
        <v>1078.5872044</v>
      </c>
      <c r="AG13" s="126">
        <f>'Table3-6'!E13-'Table3-8'!P13</f>
        <v>1982.6320315999999</v>
      </c>
      <c r="AH13" s="123"/>
      <c r="AI13" s="126">
        <f>('Table3-6'!G13+'Table3-8'!AE13)-'Table3-8'!T13</f>
        <v>2661.6161419</v>
      </c>
      <c r="AJ13" s="126">
        <f>('Table3-6'!H13+'Table3-8'!AF13)-'Table3-8'!X13</f>
        <v>3349.7299461000002</v>
      </c>
      <c r="AK13" s="126">
        <f>('Table3-6'!I13+'Table3-8'!AG13)-'Table3-8'!AB13</f>
        <v>6081.4336502000006</v>
      </c>
      <c r="AL13" s="123"/>
      <c r="AM13" s="126">
        <v>989.42870809999999</v>
      </c>
      <c r="AN13" s="126">
        <v>952.18824289999998</v>
      </c>
      <c r="AO13" s="126">
        <v>890.31580489999988</v>
      </c>
      <c r="AP13" s="126">
        <v>855.41200030000005</v>
      </c>
      <c r="AQ13" s="123"/>
      <c r="AR13" s="126">
        <v>608.42407060000005</v>
      </c>
      <c r="AS13" s="126">
        <v>527.90145419999999</v>
      </c>
      <c r="AT13" s="126">
        <v>515.87923220000005</v>
      </c>
      <c r="AU13" s="126">
        <v>514.18111900000008</v>
      </c>
      <c r="AV13" s="123"/>
      <c r="AW13" s="44">
        <f t="shared" si="7"/>
        <v>4141.7058390000002</v>
      </c>
      <c r="AX13" s="44">
        <f t="shared" si="7"/>
        <v>4755.9249831999996</v>
      </c>
      <c r="AY13" s="44">
        <f t="shared" si="7"/>
        <v>7451.0267695000002</v>
      </c>
      <c r="AZ13" s="123"/>
      <c r="BA13" s="123"/>
      <c r="BB13" s="123"/>
      <c r="BC13" s="123"/>
    </row>
    <row r="14" spans="2:55" x14ac:dyDescent="0.25">
      <c r="B14" t="s">
        <v>25</v>
      </c>
      <c r="D14" s="126">
        <v>0</v>
      </c>
      <c r="E14" s="126">
        <v>0</v>
      </c>
      <c r="F14" s="126"/>
      <c r="G14" s="126">
        <v>0</v>
      </c>
      <c r="H14" s="126">
        <v>0</v>
      </c>
      <c r="I14" s="128" t="str">
        <f t="shared" si="0"/>
        <v>NaN</v>
      </c>
      <c r="J14" s="123"/>
      <c r="K14" s="126">
        <v>0</v>
      </c>
      <c r="L14" s="126">
        <v>0</v>
      </c>
      <c r="M14" s="128" t="str">
        <f t="shared" si="1"/>
        <v>NaN</v>
      </c>
      <c r="N14" s="123"/>
      <c r="O14" s="126">
        <v>0</v>
      </c>
      <c r="P14" s="126">
        <v>0</v>
      </c>
      <c r="Q14" s="128" t="str">
        <f t="shared" si="2"/>
        <v>NaN</v>
      </c>
      <c r="R14" s="123"/>
      <c r="S14" s="126">
        <v>0</v>
      </c>
      <c r="T14" s="126">
        <v>0</v>
      </c>
      <c r="U14" s="128" t="str">
        <f t="shared" si="3"/>
        <v>NaN</v>
      </c>
      <c r="V14" s="123"/>
      <c r="W14" s="126">
        <v>0</v>
      </c>
      <c r="X14" s="126">
        <v>0</v>
      </c>
      <c r="Y14" s="128" t="str">
        <f t="shared" si="4"/>
        <v>NaN</v>
      </c>
      <c r="Z14" s="123"/>
      <c r="AA14" s="126">
        <v>25</v>
      </c>
      <c r="AB14" s="126">
        <v>295</v>
      </c>
      <c r="AC14" s="128">
        <f t="shared" si="5"/>
        <v>8.4745762711864403E-2</v>
      </c>
      <c r="AD14" s="123"/>
      <c r="AE14" s="126">
        <f>'Table3-6'!C14-'Table3-8'!H14</f>
        <v>0</v>
      </c>
      <c r="AF14" s="126">
        <f>'Table3-6'!D14-'Table3-8'!L14</f>
        <v>0</v>
      </c>
      <c r="AG14" s="126">
        <f>'Table3-6'!E14-'Table3-8'!P14</f>
        <v>0</v>
      </c>
      <c r="AH14" s="123"/>
      <c r="AI14" s="126">
        <f>('Table3-6'!G14+'Table3-8'!AE14)-'Table3-8'!T14</f>
        <v>241.5</v>
      </c>
      <c r="AJ14" s="126">
        <f>('Table3-6'!H14+'Table3-8'!AF14)-'Table3-8'!X14</f>
        <v>1040.06</v>
      </c>
      <c r="AK14" s="126">
        <f>('Table3-6'!I14+'Table3-8'!AG14)-'Table3-8'!AB14</f>
        <v>745.06</v>
      </c>
      <c r="AL14" s="123"/>
      <c r="AM14" s="126">
        <v>0</v>
      </c>
      <c r="AN14" s="126">
        <v>0</v>
      </c>
      <c r="AO14" s="126">
        <v>0</v>
      </c>
      <c r="AP14" s="126">
        <v>0</v>
      </c>
      <c r="AQ14" s="123"/>
      <c r="AR14" s="126">
        <v>0</v>
      </c>
      <c r="AS14" s="126">
        <v>0</v>
      </c>
      <c r="AT14" s="126">
        <v>0</v>
      </c>
      <c r="AU14" s="126">
        <v>0</v>
      </c>
      <c r="AV14" s="123"/>
      <c r="AW14" s="44">
        <f t="shared" si="7"/>
        <v>241.5</v>
      </c>
      <c r="AX14" s="44">
        <f t="shared" si="7"/>
        <v>1040.06</v>
      </c>
      <c r="AY14" s="44">
        <f t="shared" si="7"/>
        <v>745.06</v>
      </c>
      <c r="AZ14" s="123"/>
      <c r="BA14" s="123"/>
      <c r="BB14" s="123"/>
      <c r="BC14" s="123"/>
    </row>
    <row r="15" spans="2:55" x14ac:dyDescent="0.25">
      <c r="B15" t="s">
        <v>26</v>
      </c>
      <c r="D15" s="126">
        <v>60.952110599999997</v>
      </c>
      <c r="E15" s="126">
        <v>2.6365989000000001</v>
      </c>
      <c r="F15" s="126"/>
      <c r="G15" s="126">
        <v>0</v>
      </c>
      <c r="H15" s="126">
        <v>0</v>
      </c>
      <c r="I15" s="128" t="str">
        <f t="shared" si="0"/>
        <v>NaN</v>
      </c>
      <c r="J15" s="123"/>
      <c r="K15" s="126">
        <v>0</v>
      </c>
      <c r="L15" s="126">
        <v>0</v>
      </c>
      <c r="M15" s="128" t="str">
        <f t="shared" si="1"/>
        <v>NaN</v>
      </c>
      <c r="N15" s="123"/>
      <c r="O15" s="126">
        <v>0</v>
      </c>
      <c r="P15" s="126">
        <v>0</v>
      </c>
      <c r="Q15" s="128" t="str">
        <f t="shared" si="2"/>
        <v>NaN</v>
      </c>
      <c r="R15" s="123"/>
      <c r="S15" s="126">
        <v>0</v>
      </c>
      <c r="T15" s="126">
        <v>0</v>
      </c>
      <c r="U15" s="128" t="str">
        <f t="shared" si="3"/>
        <v>NaN</v>
      </c>
      <c r="V15" s="123"/>
      <c r="W15" s="126">
        <v>0</v>
      </c>
      <c r="X15" s="126">
        <v>0</v>
      </c>
      <c r="Y15" s="128" t="str">
        <f t="shared" si="4"/>
        <v>NaN</v>
      </c>
      <c r="Z15" s="123"/>
      <c r="AA15" s="126">
        <v>0</v>
      </c>
      <c r="AB15" s="126">
        <v>0</v>
      </c>
      <c r="AC15" s="128" t="str">
        <f t="shared" si="5"/>
        <v>NaN</v>
      </c>
      <c r="AD15" s="123"/>
      <c r="AE15" s="126">
        <f>'Table3-6'!C15-'Table3-8'!H15</f>
        <v>20.7449175</v>
      </c>
      <c r="AF15" s="126">
        <f>'Table3-6'!D15-'Table3-8'!L15</f>
        <v>76.781928899999983</v>
      </c>
      <c r="AG15" s="126">
        <f>'Table3-6'!E15-'Table3-8'!P15</f>
        <v>179.45979080000001</v>
      </c>
      <c r="AH15" s="123"/>
      <c r="AI15" s="126">
        <f>('Table3-6'!G15+'Table3-8'!AE15)-'Table3-8'!T15</f>
        <v>31.2710045</v>
      </c>
      <c r="AJ15" s="126">
        <f>('Table3-6'!H15+'Table3-8'!AF15)-'Table3-8'!X15</f>
        <v>88.529755099999988</v>
      </c>
      <c r="AK15" s="126">
        <f>('Table3-6'!I15+'Table3-8'!AG15)-'Table3-8'!AB15</f>
        <v>212.34409070000001</v>
      </c>
      <c r="AL15" s="123"/>
      <c r="AM15" s="126">
        <v>252.8683541</v>
      </c>
      <c r="AN15" s="126">
        <v>252.8683541</v>
      </c>
      <c r="AO15" s="126">
        <v>252.8683541</v>
      </c>
      <c r="AP15" s="126">
        <v>243.47378620000001</v>
      </c>
      <c r="AQ15" s="123"/>
      <c r="AR15" s="126">
        <v>170.77078560000001</v>
      </c>
      <c r="AS15" s="126">
        <v>170.77078560000001</v>
      </c>
      <c r="AT15" s="126">
        <v>170.77078560000001</v>
      </c>
      <c r="AU15" s="126">
        <v>170.38189679999999</v>
      </c>
      <c r="AV15" s="123"/>
      <c r="AW15" s="44">
        <f t="shared" si="7"/>
        <v>454.91014419999999</v>
      </c>
      <c r="AX15" s="44">
        <f t="shared" si="7"/>
        <v>512.16889480000009</v>
      </c>
      <c r="AY15" s="44">
        <f t="shared" si="7"/>
        <v>626.19977369999992</v>
      </c>
      <c r="AZ15" s="123"/>
      <c r="BA15" s="123"/>
      <c r="BB15" s="123"/>
      <c r="BC15" s="123"/>
    </row>
    <row r="16" spans="2:55" x14ac:dyDescent="0.25">
      <c r="B16" t="s">
        <v>27</v>
      </c>
      <c r="D16" s="126">
        <v>16.536652199999999</v>
      </c>
      <c r="E16" s="126">
        <v>0.36246289999999998</v>
      </c>
      <c r="F16" s="126"/>
      <c r="G16" s="126">
        <v>0</v>
      </c>
      <c r="H16" s="126">
        <v>0</v>
      </c>
      <c r="I16" s="128" t="str">
        <f t="shared" si="0"/>
        <v>NaN</v>
      </c>
      <c r="J16" s="123"/>
      <c r="K16" s="126">
        <v>0</v>
      </c>
      <c r="L16" s="126">
        <v>0</v>
      </c>
      <c r="M16" s="128" t="str">
        <f t="shared" si="1"/>
        <v>NaN</v>
      </c>
      <c r="N16" s="123"/>
      <c r="O16" s="126">
        <v>0</v>
      </c>
      <c r="P16" s="126">
        <v>0</v>
      </c>
      <c r="Q16" s="128" t="str">
        <f t="shared" si="2"/>
        <v>NaN</v>
      </c>
      <c r="R16" s="123"/>
      <c r="S16" s="126">
        <v>0</v>
      </c>
      <c r="T16" s="126">
        <v>0</v>
      </c>
      <c r="U16" s="128" t="str">
        <f t="shared" si="3"/>
        <v>NaN</v>
      </c>
      <c r="V16" s="123"/>
      <c r="W16" s="126">
        <v>0</v>
      </c>
      <c r="X16" s="126">
        <v>0</v>
      </c>
      <c r="Y16" s="128" t="str">
        <f t="shared" si="4"/>
        <v>NaN</v>
      </c>
      <c r="Z16" s="123"/>
      <c r="AA16" s="126">
        <v>0</v>
      </c>
      <c r="AB16" s="126">
        <v>1</v>
      </c>
      <c r="AC16" s="128">
        <f t="shared" si="5"/>
        <v>0</v>
      </c>
      <c r="AD16" s="123"/>
      <c r="AE16" s="126">
        <f>'Table3-6'!C16-'Table3-8'!H16</f>
        <v>0</v>
      </c>
      <c r="AF16" s="126">
        <f>'Table3-6'!D16-'Table3-8'!L16</f>
        <v>17.453595</v>
      </c>
      <c r="AG16" s="126">
        <f>'Table3-6'!E16-'Table3-8'!P16</f>
        <v>96.576558999999989</v>
      </c>
      <c r="AH16" s="123"/>
      <c r="AI16" s="126">
        <f>('Table3-6'!G16+'Table3-8'!AE16)-'Table3-8'!T16</f>
        <v>0</v>
      </c>
      <c r="AJ16" s="126">
        <f>('Table3-6'!H16+'Table3-8'!AF16)-'Table3-8'!X16</f>
        <v>88.673595000000006</v>
      </c>
      <c r="AK16" s="126">
        <f>('Table3-6'!I16+'Table3-8'!AG16)-'Table3-8'!AB16</f>
        <v>455.88606549999997</v>
      </c>
      <c r="AL16" s="123"/>
      <c r="AM16" s="126">
        <v>83.777256399999985</v>
      </c>
      <c r="AN16" s="126">
        <v>83.777256399999985</v>
      </c>
      <c r="AO16" s="126">
        <v>83.77725639999997</v>
      </c>
      <c r="AP16" s="126">
        <v>70.977953399999976</v>
      </c>
      <c r="AQ16" s="123"/>
      <c r="AR16" s="126">
        <v>31.12471699999999</v>
      </c>
      <c r="AS16" s="126">
        <v>31.12471699999999</v>
      </c>
      <c r="AT16" s="126">
        <v>31.124717</v>
      </c>
      <c r="AU16" s="126">
        <v>18.488753899999999</v>
      </c>
      <c r="AV16" s="123"/>
      <c r="AW16" s="44">
        <f t="shared" si="7"/>
        <v>114.90197339999997</v>
      </c>
      <c r="AX16" s="44">
        <f t="shared" si="7"/>
        <v>203.57556839999998</v>
      </c>
      <c r="AY16" s="44">
        <f t="shared" si="7"/>
        <v>545.35277279999991</v>
      </c>
      <c r="AZ16" s="123"/>
      <c r="BA16" s="123"/>
      <c r="BB16" s="123"/>
      <c r="BC16" s="123"/>
    </row>
    <row r="17" spans="2:55" x14ac:dyDescent="0.25">
      <c r="B17" t="s">
        <v>28</v>
      </c>
      <c r="D17" s="126">
        <v>41.790114699999997</v>
      </c>
      <c r="E17" s="126">
        <v>0.74634299999999998</v>
      </c>
      <c r="F17" s="126"/>
      <c r="G17" s="126">
        <v>3</v>
      </c>
      <c r="H17" s="126">
        <v>13</v>
      </c>
      <c r="I17" s="128">
        <f t="shared" si="0"/>
        <v>0.23076923076923078</v>
      </c>
      <c r="J17" s="123"/>
      <c r="K17" s="126">
        <v>16</v>
      </c>
      <c r="L17" s="126">
        <v>74</v>
      </c>
      <c r="M17" s="128">
        <f t="shared" si="1"/>
        <v>0.21621621621621623</v>
      </c>
      <c r="N17" s="123"/>
      <c r="O17" s="126">
        <v>11</v>
      </c>
      <c r="P17" s="126">
        <v>115</v>
      </c>
      <c r="Q17" s="128">
        <f t="shared" si="2"/>
        <v>9.5652173913043481E-2</v>
      </c>
      <c r="R17" s="123"/>
      <c r="S17" s="126">
        <v>4</v>
      </c>
      <c r="T17" s="126">
        <v>21</v>
      </c>
      <c r="U17" s="128">
        <f t="shared" si="3"/>
        <v>0.19047619047619047</v>
      </c>
      <c r="V17" s="123"/>
      <c r="W17" s="126">
        <v>31</v>
      </c>
      <c r="X17" s="126">
        <v>138</v>
      </c>
      <c r="Y17" s="128">
        <f t="shared" si="4"/>
        <v>0.22463768115942029</v>
      </c>
      <c r="Z17" s="123"/>
      <c r="AA17" s="126">
        <v>23</v>
      </c>
      <c r="AB17" s="126">
        <v>224</v>
      </c>
      <c r="AC17" s="128">
        <f t="shared" si="5"/>
        <v>0.10267857142857142</v>
      </c>
      <c r="AD17" s="123"/>
      <c r="AE17" s="126">
        <f>'Table3-6'!C17-'Table3-8'!H17</f>
        <v>441.40241400000008</v>
      </c>
      <c r="AF17" s="126">
        <f>'Table3-6'!D17-'Table3-8'!L17</f>
        <v>515.66638840000019</v>
      </c>
      <c r="AG17" s="126">
        <f>'Table3-6'!E17-'Table3-8'!P17</f>
        <v>626.8383596000001</v>
      </c>
      <c r="AH17" s="123"/>
      <c r="AI17" s="126">
        <f>('Table3-6'!G17+'Table3-8'!AE17)-'Table3-8'!T17</f>
        <v>1479.1377751000002</v>
      </c>
      <c r="AJ17" s="126">
        <f>('Table3-6'!H17+'Table3-8'!AF17)-'Table3-8'!X17</f>
        <v>1742.3718320000003</v>
      </c>
      <c r="AK17" s="126">
        <f>('Table3-6'!I17+'Table3-8'!AG17)-'Table3-8'!AB17</f>
        <v>2100.2353241000001</v>
      </c>
      <c r="AL17" s="123"/>
      <c r="AM17" s="126">
        <v>45.440241399999998</v>
      </c>
      <c r="AN17" s="126">
        <v>22.191745799999989</v>
      </c>
      <c r="AO17" s="126">
        <v>20.078246199999999</v>
      </c>
      <c r="AP17" s="126">
        <v>14.7944972</v>
      </c>
      <c r="AQ17" s="123"/>
      <c r="AR17" s="126">
        <v>52.448574100000002</v>
      </c>
      <c r="AS17" s="126">
        <v>26.0436631</v>
      </c>
      <c r="AT17" s="126">
        <v>24.3855434</v>
      </c>
      <c r="AU17" s="126">
        <v>21.880838399999998</v>
      </c>
      <c r="AV17" s="123"/>
      <c r="AW17" s="44">
        <f t="shared" si="7"/>
        <v>1527.3731840000003</v>
      </c>
      <c r="AX17" s="44">
        <f t="shared" si="7"/>
        <v>1786.8356216000002</v>
      </c>
      <c r="AY17" s="44">
        <f t="shared" si="7"/>
        <v>2136.9106597</v>
      </c>
      <c r="AZ17" s="123"/>
      <c r="BA17" s="123"/>
      <c r="BB17" s="123"/>
      <c r="BC17" s="123"/>
    </row>
    <row r="18" spans="2:55" x14ac:dyDescent="0.25">
      <c r="B18" t="s">
        <v>29</v>
      </c>
      <c r="D18" s="126">
        <v>64.447878599999996</v>
      </c>
      <c r="E18" s="126">
        <v>1.8983767</v>
      </c>
      <c r="F18" s="126"/>
      <c r="G18" s="126">
        <v>0</v>
      </c>
      <c r="H18" s="126">
        <v>0</v>
      </c>
      <c r="I18" s="128" t="str">
        <f t="shared" si="0"/>
        <v>NaN</v>
      </c>
      <c r="J18" s="123"/>
      <c r="K18" s="126">
        <v>0</v>
      </c>
      <c r="L18" s="126">
        <v>1</v>
      </c>
      <c r="M18" s="128">
        <f t="shared" si="1"/>
        <v>0</v>
      </c>
      <c r="N18" s="123"/>
      <c r="O18" s="126">
        <v>0</v>
      </c>
      <c r="P18" s="126">
        <v>2</v>
      </c>
      <c r="Q18" s="128">
        <f t="shared" si="2"/>
        <v>0</v>
      </c>
      <c r="R18" s="123"/>
      <c r="S18" s="126">
        <v>0</v>
      </c>
      <c r="T18" s="126">
        <v>0</v>
      </c>
      <c r="U18" s="128" t="str">
        <f t="shared" si="3"/>
        <v>NaN</v>
      </c>
      <c r="V18" s="123"/>
      <c r="W18" s="126">
        <v>1</v>
      </c>
      <c r="X18" s="126">
        <v>2</v>
      </c>
      <c r="Y18" s="128">
        <f t="shared" si="4"/>
        <v>0.5</v>
      </c>
      <c r="Z18" s="123"/>
      <c r="AA18" s="126">
        <v>3</v>
      </c>
      <c r="AB18" s="126">
        <v>8</v>
      </c>
      <c r="AC18" s="128">
        <f t="shared" si="5"/>
        <v>0.375</v>
      </c>
      <c r="AD18" s="123"/>
      <c r="AE18" s="126">
        <f>'Table3-6'!C18-'Table3-8'!H18</f>
        <v>531.3950443</v>
      </c>
      <c r="AF18" s="126">
        <f>'Table3-6'!D18-'Table3-8'!L18</f>
        <v>653.0471518999999</v>
      </c>
      <c r="AG18" s="126">
        <f>'Table3-6'!E18-'Table3-8'!P18</f>
        <v>878.57563060000007</v>
      </c>
      <c r="AH18" s="123"/>
      <c r="AI18" s="126">
        <f>('Table3-6'!G18+'Table3-8'!AE18)-'Table3-8'!T18</f>
        <v>1162.9766718000001</v>
      </c>
      <c r="AJ18" s="126">
        <f>('Table3-6'!H18+'Table3-8'!AF18)-'Table3-8'!X18</f>
        <v>1419.6709848</v>
      </c>
      <c r="AK18" s="126">
        <f>('Table3-6'!I18+'Table3-8'!AG18)-'Table3-8'!AB18</f>
        <v>1834.3235314000001</v>
      </c>
      <c r="AL18" s="123"/>
      <c r="AM18" s="126">
        <v>482.61412489999998</v>
      </c>
      <c r="AN18" s="126">
        <v>307.50749990000003</v>
      </c>
      <c r="AO18" s="126">
        <v>283.86959050000002</v>
      </c>
      <c r="AP18" s="126">
        <v>238.11054580000001</v>
      </c>
      <c r="AQ18" s="123"/>
      <c r="AR18" s="126">
        <v>144.96659990000001</v>
      </c>
      <c r="AS18" s="126">
        <v>73.193335899999994</v>
      </c>
      <c r="AT18" s="126">
        <v>57.991712200000002</v>
      </c>
      <c r="AU18" s="126">
        <v>44.222158499999999</v>
      </c>
      <c r="AV18" s="123"/>
      <c r="AW18" s="44">
        <f t="shared" si="7"/>
        <v>1543.6775076000001</v>
      </c>
      <c r="AX18" s="44">
        <f t="shared" si="7"/>
        <v>1761.5322874999999</v>
      </c>
      <c r="AY18" s="44">
        <f t="shared" si="7"/>
        <v>2116.6562357000003</v>
      </c>
      <c r="AZ18" s="123"/>
      <c r="BA18" s="123"/>
      <c r="BB18" s="123"/>
      <c r="BC18" s="123"/>
    </row>
    <row r="19" spans="2:55" x14ac:dyDescent="0.25">
      <c r="B19" t="s">
        <v>30</v>
      </c>
      <c r="D19" s="126">
        <v>0</v>
      </c>
      <c r="E19" s="126">
        <v>0</v>
      </c>
      <c r="F19" s="126"/>
      <c r="G19" s="126">
        <v>0</v>
      </c>
      <c r="H19" s="126">
        <v>0</v>
      </c>
      <c r="I19" s="128" t="str">
        <f t="shared" si="0"/>
        <v>NaN</v>
      </c>
      <c r="J19" s="123"/>
      <c r="K19" s="126">
        <v>0</v>
      </c>
      <c r="L19" s="126">
        <v>0</v>
      </c>
      <c r="M19" s="128" t="str">
        <f t="shared" si="1"/>
        <v>NaN</v>
      </c>
      <c r="N19" s="123"/>
      <c r="O19" s="126">
        <v>0</v>
      </c>
      <c r="P19" s="126">
        <v>0</v>
      </c>
      <c r="Q19" s="128" t="str">
        <f t="shared" si="2"/>
        <v>NaN</v>
      </c>
      <c r="R19" s="123"/>
      <c r="S19" s="126">
        <v>0</v>
      </c>
      <c r="T19" s="126">
        <v>0</v>
      </c>
      <c r="U19" s="128" t="str">
        <f t="shared" si="3"/>
        <v>NaN</v>
      </c>
      <c r="V19" s="123"/>
      <c r="W19" s="126">
        <v>0</v>
      </c>
      <c r="X19" s="126">
        <v>1</v>
      </c>
      <c r="Y19" s="128">
        <f t="shared" si="4"/>
        <v>0</v>
      </c>
      <c r="Z19" s="123"/>
      <c r="AA19" s="126">
        <v>24</v>
      </c>
      <c r="AB19" s="126">
        <v>51</v>
      </c>
      <c r="AC19" s="128">
        <f t="shared" si="5"/>
        <v>0.47058823529411764</v>
      </c>
      <c r="AD19" s="123"/>
      <c r="AE19" s="126">
        <f>'Table3-6'!C19-'Table3-8'!H19</f>
        <v>0</v>
      </c>
      <c r="AF19" s="126">
        <f>'Table3-6'!D19-'Table3-8'!L19</f>
        <v>0</v>
      </c>
      <c r="AG19" s="126">
        <f>'Table3-6'!E19-'Table3-8'!P19</f>
        <v>0</v>
      </c>
      <c r="AH19" s="123"/>
      <c r="AI19" s="126">
        <f>('Table3-6'!G19+'Table3-8'!AE19)-'Table3-8'!T19</f>
        <v>238.28</v>
      </c>
      <c r="AJ19" s="126">
        <f>('Table3-6'!H19+'Table3-8'!AF19)-'Table3-8'!X19</f>
        <v>237.28</v>
      </c>
      <c r="AK19" s="126">
        <f>('Table3-6'!I19+'Table3-8'!AG19)-'Table3-8'!AB19</f>
        <v>187.28</v>
      </c>
      <c r="AL19" s="123"/>
      <c r="AM19" s="126">
        <v>0</v>
      </c>
      <c r="AN19" s="126">
        <v>0</v>
      </c>
      <c r="AO19" s="126">
        <v>0</v>
      </c>
      <c r="AP19" s="126">
        <v>0</v>
      </c>
      <c r="AQ19" s="123"/>
      <c r="AR19" s="126">
        <v>0</v>
      </c>
      <c r="AS19" s="126">
        <v>0</v>
      </c>
      <c r="AT19" s="126">
        <v>0</v>
      </c>
      <c r="AU19" s="126">
        <v>0</v>
      </c>
      <c r="AV19" s="123"/>
      <c r="AW19" s="44">
        <f t="shared" si="7"/>
        <v>238.28</v>
      </c>
      <c r="AX19" s="44">
        <f t="shared" si="7"/>
        <v>237.28</v>
      </c>
      <c r="AY19" s="44">
        <f t="shared" si="7"/>
        <v>187.28</v>
      </c>
      <c r="AZ19" s="123"/>
      <c r="BA19" s="123"/>
      <c r="BB19" s="123"/>
      <c r="BC19" s="123"/>
    </row>
    <row r="20" spans="2:55" x14ac:dyDescent="0.25">
      <c r="B20" t="s">
        <v>31</v>
      </c>
      <c r="D20" s="126">
        <v>0</v>
      </c>
      <c r="E20" s="126">
        <v>0</v>
      </c>
      <c r="F20" s="126"/>
      <c r="G20" s="126">
        <v>0</v>
      </c>
      <c r="H20" s="126">
        <v>0</v>
      </c>
      <c r="I20" s="128" t="str">
        <f t="shared" si="0"/>
        <v>NaN</v>
      </c>
      <c r="J20" s="123"/>
      <c r="K20" s="126">
        <v>0</v>
      </c>
      <c r="L20" s="126">
        <v>0</v>
      </c>
      <c r="M20" s="128" t="str">
        <f t="shared" si="1"/>
        <v>NaN</v>
      </c>
      <c r="N20" s="123"/>
      <c r="O20" s="126">
        <v>0</v>
      </c>
      <c r="P20" s="126">
        <v>0</v>
      </c>
      <c r="Q20" s="128" t="str">
        <f t="shared" si="2"/>
        <v>NaN</v>
      </c>
      <c r="R20" s="123"/>
      <c r="S20" s="126">
        <v>0</v>
      </c>
      <c r="T20" s="126">
        <v>0</v>
      </c>
      <c r="U20" s="128" t="str">
        <f t="shared" si="3"/>
        <v>NaN</v>
      </c>
      <c r="V20" s="123"/>
      <c r="W20" s="126">
        <v>0</v>
      </c>
      <c r="X20" s="126">
        <v>0</v>
      </c>
      <c r="Y20" s="128" t="str">
        <f t="shared" si="4"/>
        <v>NaN</v>
      </c>
      <c r="Z20" s="123"/>
      <c r="AA20" s="126">
        <v>19</v>
      </c>
      <c r="AB20" s="126">
        <v>134</v>
      </c>
      <c r="AC20" s="128">
        <f t="shared" si="5"/>
        <v>0.1417910447761194</v>
      </c>
      <c r="AD20" s="123"/>
      <c r="AE20" s="126">
        <f>'Table3-6'!C20-'Table3-8'!H20</f>
        <v>0</v>
      </c>
      <c r="AF20" s="126">
        <f>'Table3-6'!D20-'Table3-8'!L20</f>
        <v>0</v>
      </c>
      <c r="AG20" s="126">
        <f>'Table3-6'!E20-'Table3-8'!P20</f>
        <v>0</v>
      </c>
      <c r="AH20" s="123"/>
      <c r="AI20" s="126">
        <f>('Table3-6'!G20+'Table3-8'!AE20)-'Table3-8'!T20</f>
        <v>90.16</v>
      </c>
      <c r="AJ20" s="126">
        <f>('Table3-6'!H20+'Table3-8'!AF20)-'Table3-8'!X20</f>
        <v>196.42</v>
      </c>
      <c r="AK20" s="126">
        <f>('Table3-6'!I20+'Table3-8'!AG20)-'Table3-8'!AB20</f>
        <v>62.419999999999987</v>
      </c>
      <c r="AL20" s="123"/>
      <c r="AM20" s="126">
        <v>0</v>
      </c>
      <c r="AN20" s="126">
        <v>0</v>
      </c>
      <c r="AO20" s="126">
        <v>0</v>
      </c>
      <c r="AP20" s="126">
        <v>0</v>
      </c>
      <c r="AQ20" s="123"/>
      <c r="AR20" s="126">
        <v>0</v>
      </c>
      <c r="AS20" s="126">
        <v>0</v>
      </c>
      <c r="AT20" s="126">
        <v>0</v>
      </c>
      <c r="AU20" s="126">
        <v>0</v>
      </c>
      <c r="AV20" s="123"/>
      <c r="AW20" s="44">
        <f t="shared" si="7"/>
        <v>90.16</v>
      </c>
      <c r="AX20" s="44">
        <f t="shared" si="7"/>
        <v>196.42</v>
      </c>
      <c r="AY20" s="44">
        <f t="shared" si="7"/>
        <v>62.419999999999987</v>
      </c>
      <c r="AZ20" s="123"/>
      <c r="BA20" s="123"/>
      <c r="BB20" s="123"/>
      <c r="BC20" s="123"/>
    </row>
    <row r="21" spans="2:55" x14ac:dyDescent="0.25">
      <c r="B21" t="s">
        <v>32</v>
      </c>
      <c r="D21" s="126">
        <v>60.986336299999998</v>
      </c>
      <c r="E21" s="126">
        <v>2.3988667000000001</v>
      </c>
      <c r="F21" s="126"/>
      <c r="G21" s="126">
        <v>0</v>
      </c>
      <c r="H21" s="126">
        <v>0</v>
      </c>
      <c r="I21" s="128" t="str">
        <f t="shared" si="0"/>
        <v>NaN</v>
      </c>
      <c r="J21" s="123"/>
      <c r="K21" s="126">
        <v>0</v>
      </c>
      <c r="L21" s="126">
        <v>0</v>
      </c>
      <c r="M21" s="128" t="str">
        <f t="shared" si="1"/>
        <v>NaN</v>
      </c>
      <c r="N21" s="123"/>
      <c r="O21" s="126">
        <v>0</v>
      </c>
      <c r="P21" s="126">
        <v>0</v>
      </c>
      <c r="Q21" s="128" t="str">
        <f t="shared" si="2"/>
        <v>NaN</v>
      </c>
      <c r="R21" s="123"/>
      <c r="S21" s="126">
        <v>0</v>
      </c>
      <c r="T21" s="126">
        <v>0</v>
      </c>
      <c r="U21" s="128" t="str">
        <f t="shared" si="3"/>
        <v>NaN</v>
      </c>
      <c r="V21" s="123"/>
      <c r="W21" s="126">
        <v>0</v>
      </c>
      <c r="X21" s="126">
        <v>0</v>
      </c>
      <c r="Y21" s="128" t="str">
        <f t="shared" si="4"/>
        <v>NaN</v>
      </c>
      <c r="Z21" s="123"/>
      <c r="AA21" s="126">
        <v>2</v>
      </c>
      <c r="AB21" s="126">
        <v>3</v>
      </c>
      <c r="AC21" s="128">
        <f t="shared" si="5"/>
        <v>0.66666666666666663</v>
      </c>
      <c r="AD21" s="123"/>
      <c r="AE21" s="126">
        <f>'Table3-6'!C21-'Table3-8'!H21</f>
        <v>117.5445294</v>
      </c>
      <c r="AF21" s="126">
        <f>'Table3-6'!D21-'Table3-8'!L21</f>
        <v>356.40701419999999</v>
      </c>
      <c r="AG21" s="126">
        <f>'Table3-6'!E21-'Table3-8'!P21</f>
        <v>573.70453279999992</v>
      </c>
      <c r="AH21" s="123"/>
      <c r="AI21" s="126">
        <f>('Table3-6'!G21+'Table3-8'!AE21)-'Table3-8'!T21</f>
        <v>729.8533079</v>
      </c>
      <c r="AJ21" s="126">
        <f>('Table3-6'!H21+'Table3-8'!AF21)-'Table3-8'!X21</f>
        <v>1778.6291002</v>
      </c>
      <c r="AK21" s="126">
        <f>('Table3-6'!I21+'Table3-8'!AG21)-'Table3-8'!AB21</f>
        <v>2347.1277605999999</v>
      </c>
      <c r="AL21" s="123"/>
      <c r="AM21" s="126">
        <v>68.686450799999989</v>
      </c>
      <c r="AN21" s="126">
        <v>67.166908299999989</v>
      </c>
      <c r="AO21" s="126">
        <v>48.172628199999991</v>
      </c>
      <c r="AP21" s="126">
        <v>15.0976432</v>
      </c>
      <c r="AQ21" s="123"/>
      <c r="AR21" s="126">
        <v>199.11880350000001</v>
      </c>
      <c r="AS21" s="126">
        <v>178.50102570000001</v>
      </c>
      <c r="AT21" s="126">
        <v>79.917610799999991</v>
      </c>
      <c r="AU21" s="126">
        <v>16.5341618</v>
      </c>
      <c r="AV21" s="123"/>
      <c r="AW21" s="44">
        <f t="shared" si="7"/>
        <v>975.52124190000006</v>
      </c>
      <c r="AX21" s="44">
        <f t="shared" si="7"/>
        <v>1906.7193391999999</v>
      </c>
      <c r="AY21" s="44">
        <f t="shared" si="7"/>
        <v>2378.7595656000003</v>
      </c>
      <c r="AZ21" s="123"/>
      <c r="BA21" s="123"/>
      <c r="BB21" s="123"/>
      <c r="BC21" s="123"/>
    </row>
    <row r="22" spans="2:55" x14ac:dyDescent="0.25">
      <c r="B22" t="s">
        <v>33</v>
      </c>
      <c r="D22" s="126">
        <v>388.5752157</v>
      </c>
      <c r="E22" s="126">
        <v>8.1191862000000015</v>
      </c>
      <c r="F22" s="126"/>
      <c r="G22" s="126">
        <v>8</v>
      </c>
      <c r="H22" s="126">
        <v>8</v>
      </c>
      <c r="I22" s="128">
        <f t="shared" si="0"/>
        <v>1</v>
      </c>
      <c r="J22" s="123"/>
      <c r="K22" s="126">
        <v>8</v>
      </c>
      <c r="L22" s="126">
        <v>13</v>
      </c>
      <c r="M22" s="128">
        <f t="shared" si="1"/>
        <v>0.61538461538461542</v>
      </c>
      <c r="N22" s="123"/>
      <c r="O22" s="126">
        <v>20</v>
      </c>
      <c r="P22" s="126">
        <v>70</v>
      </c>
      <c r="Q22" s="128">
        <f t="shared" si="2"/>
        <v>0.2857142857142857</v>
      </c>
      <c r="R22" s="123"/>
      <c r="S22" s="126">
        <v>25</v>
      </c>
      <c r="T22" s="126">
        <v>25</v>
      </c>
      <c r="U22" s="128">
        <f t="shared" si="3"/>
        <v>1</v>
      </c>
      <c r="V22" s="123"/>
      <c r="W22" s="126">
        <v>26</v>
      </c>
      <c r="X22" s="126">
        <v>42</v>
      </c>
      <c r="Y22" s="128">
        <f t="shared" si="4"/>
        <v>0.61904761904761907</v>
      </c>
      <c r="Z22" s="123"/>
      <c r="AA22" s="126">
        <v>29</v>
      </c>
      <c r="AB22" s="126">
        <v>159</v>
      </c>
      <c r="AC22" s="128">
        <f t="shared" si="5"/>
        <v>0.18238993710691823</v>
      </c>
      <c r="AD22" s="123"/>
      <c r="AE22" s="126">
        <f>'Table3-6'!C22-'Table3-8'!H22</f>
        <v>819.46713109999996</v>
      </c>
      <c r="AF22" s="126">
        <f>'Table3-6'!D22-'Table3-8'!L22</f>
        <v>1478.3154514</v>
      </c>
      <c r="AG22" s="126">
        <f>'Table3-6'!E22-'Table3-8'!P22</f>
        <v>2737.8721933000002</v>
      </c>
      <c r="AH22" s="123"/>
      <c r="AI22" s="126">
        <f>('Table3-6'!G22+'Table3-8'!AE22)-'Table3-8'!T22</f>
        <v>3041.6477113000001</v>
      </c>
      <c r="AJ22" s="126">
        <f>('Table3-6'!H22+'Table3-8'!AF22)-'Table3-8'!X22</f>
        <v>4843.8517800999998</v>
      </c>
      <c r="AK22" s="126">
        <f>('Table3-6'!I22+'Table3-8'!AG22)-'Table3-8'!AB22</f>
        <v>7697.6245276999998</v>
      </c>
      <c r="AL22" s="123"/>
      <c r="AM22" s="126">
        <v>2442.5071665999999</v>
      </c>
      <c r="AN22" s="126">
        <v>2324.6995212000002</v>
      </c>
      <c r="AO22" s="126">
        <v>2177.7818035999999</v>
      </c>
      <c r="AP22" s="126">
        <v>1964.4433822000001</v>
      </c>
      <c r="AQ22" s="123"/>
      <c r="AR22" s="126">
        <v>713.9313343</v>
      </c>
      <c r="AS22" s="126">
        <v>566.5347994</v>
      </c>
      <c r="AT22" s="126">
        <v>480.88198089999997</v>
      </c>
      <c r="AU22" s="126">
        <v>399.17484919999998</v>
      </c>
      <c r="AV22" s="123"/>
      <c r="AW22" s="44">
        <f t="shared" si="7"/>
        <v>5932.8820319000006</v>
      </c>
      <c r="AX22" s="44">
        <f t="shared" si="7"/>
        <v>7502.5155645999994</v>
      </c>
      <c r="AY22" s="44">
        <f t="shared" si="7"/>
        <v>10061.242759100001</v>
      </c>
      <c r="AZ22" s="123"/>
      <c r="BA22" s="123"/>
      <c r="BB22" s="123"/>
      <c r="BC22" s="123"/>
    </row>
    <row r="23" spans="2:55" x14ac:dyDescent="0.25">
      <c r="D23" s="44"/>
      <c r="E23" s="44"/>
      <c r="F23" s="44"/>
      <c r="G23" s="44"/>
      <c r="H23" s="44"/>
      <c r="I23" s="45"/>
      <c r="K23" s="44"/>
      <c r="L23" s="44"/>
      <c r="M23" s="45"/>
      <c r="O23" s="44"/>
      <c r="P23" s="44"/>
      <c r="Q23" s="45"/>
      <c r="S23" s="44"/>
      <c r="T23" s="44"/>
      <c r="U23" s="45"/>
      <c r="W23" s="44"/>
      <c r="X23" s="44"/>
      <c r="Y23" s="45"/>
      <c r="AA23" s="44"/>
      <c r="AB23" s="44"/>
      <c r="AC23" s="45"/>
      <c r="AE23" s="44"/>
      <c r="AF23" s="44"/>
      <c r="AG23" s="44"/>
      <c r="AI23" s="44"/>
      <c r="AJ23" s="44"/>
      <c r="AK23" s="44"/>
      <c r="AM23" s="44"/>
      <c r="AN23" s="44"/>
      <c r="AO23" s="44"/>
      <c r="AP23" s="44"/>
      <c r="AR23" s="44"/>
      <c r="AS23" s="44"/>
      <c r="AT23" s="44"/>
      <c r="AU23" s="44"/>
      <c r="AW23" s="44"/>
      <c r="AX23" s="44"/>
      <c r="AY23" s="44"/>
    </row>
    <row r="24" spans="2:55" x14ac:dyDescent="0.25">
      <c r="D24" s="44"/>
      <c r="E24" s="44"/>
      <c r="F24" s="44"/>
      <c r="G24" s="44"/>
      <c r="H24" s="44"/>
      <c r="I24" s="45"/>
      <c r="K24" s="44"/>
      <c r="L24" s="44"/>
      <c r="M24" s="45"/>
      <c r="O24" s="44"/>
      <c r="P24" s="44"/>
      <c r="Q24" s="45"/>
      <c r="S24" s="44"/>
      <c r="T24" s="44"/>
      <c r="U24" s="45"/>
      <c r="W24" s="44"/>
      <c r="X24" s="44"/>
      <c r="Y24" s="45"/>
      <c r="AA24" s="44"/>
      <c r="AB24" s="44"/>
      <c r="AC24" s="45"/>
      <c r="AE24" s="44"/>
      <c r="AF24" s="44"/>
      <c r="AG24" s="44"/>
      <c r="AI24" s="44"/>
      <c r="AJ24" s="44"/>
      <c r="AK24" s="44"/>
      <c r="AM24" s="44"/>
      <c r="AN24" s="44"/>
      <c r="AO24" s="44"/>
      <c r="AP24" s="44"/>
      <c r="AR24" s="44"/>
      <c r="AS24" s="44"/>
      <c r="AT24" s="44"/>
      <c r="AU24" s="44"/>
      <c r="AW24" s="44"/>
      <c r="AX24" s="44"/>
      <c r="AY24" s="44"/>
    </row>
    <row r="25" spans="2:55" ht="15.75" customHeight="1" thickBot="1" x14ac:dyDescent="0.3">
      <c r="B25" s="34"/>
      <c r="C25" s="34"/>
      <c r="D25" s="57"/>
      <c r="E25" s="57"/>
      <c r="G25" s="57"/>
      <c r="H25" s="57"/>
      <c r="I25" s="45"/>
      <c r="K25" s="57"/>
      <c r="L25" s="57"/>
      <c r="M25" s="45"/>
      <c r="O25" s="57"/>
      <c r="P25" s="57"/>
      <c r="Q25" s="45"/>
      <c r="S25" s="57"/>
      <c r="T25" s="57"/>
      <c r="U25" s="45"/>
      <c r="W25" s="57"/>
      <c r="X25" s="57"/>
      <c r="Y25" s="45"/>
      <c r="AA25" s="57"/>
      <c r="AB25" s="57"/>
      <c r="AC25" s="45"/>
      <c r="AE25" s="57"/>
      <c r="AF25" s="57"/>
      <c r="AG25" s="57"/>
      <c r="AI25" s="57"/>
      <c r="AJ25" s="57"/>
      <c r="AK25" s="57"/>
      <c r="AM25" s="44"/>
      <c r="AN25" s="44"/>
      <c r="AO25" s="44"/>
      <c r="AP25" s="44"/>
      <c r="AR25" s="44"/>
      <c r="AS25" s="44"/>
      <c r="AT25" s="44"/>
      <c r="AU25" s="44"/>
    </row>
    <row r="26" spans="2:55" ht="15.75" customHeight="1" thickBot="1" x14ac:dyDescent="0.3">
      <c r="B26" s="71" t="s">
        <v>34</v>
      </c>
      <c r="C26" s="71">
        <f>SUM(C7:C25)</f>
        <v>0</v>
      </c>
      <c r="D26" s="71">
        <f>SUM(D7:D25)</f>
        <v>1428.2833224999999</v>
      </c>
      <c r="E26" s="71">
        <f>SUM(E7:E25)</f>
        <v>41.980437799999997</v>
      </c>
      <c r="G26" s="63">
        <f>SUM(G7:G25)</f>
        <v>79</v>
      </c>
      <c r="H26" s="63">
        <f>SUM(H7:H25)</f>
        <v>90</v>
      </c>
      <c r="I26" s="64">
        <f>AVERAGE(I7:I25)</f>
        <v>0.802790346907994</v>
      </c>
      <c r="K26" s="63">
        <f>SUM(K7:K25)</f>
        <v>53</v>
      </c>
      <c r="L26" s="63">
        <f>SUM(L7:L25)</f>
        <v>240</v>
      </c>
      <c r="M26" s="64">
        <f>AVERAGE(M7:M25)</f>
        <v>0.25052321552321555</v>
      </c>
      <c r="O26" s="63">
        <f>SUM(O7:O25)</f>
        <v>113</v>
      </c>
      <c r="P26" s="63">
        <f>SUM(P7:P25)</f>
        <v>489</v>
      </c>
      <c r="Q26" s="64">
        <f>AVERAGE(Q7:Q25)</f>
        <v>0.41469062239732224</v>
      </c>
      <c r="S26" s="63">
        <f>SUM(S7:S25)</f>
        <v>243</v>
      </c>
      <c r="T26" s="63">
        <f>SUM(T7:T25)</f>
        <v>266</v>
      </c>
      <c r="U26" s="64">
        <f>AVERAGE(U7:U25)</f>
        <v>0.69038753692219046</v>
      </c>
      <c r="W26" s="63">
        <f>SUM(W7:W25)</f>
        <v>146</v>
      </c>
      <c r="X26" s="63">
        <f>SUM(X7:X25)</f>
        <v>704</v>
      </c>
      <c r="Y26" s="64">
        <f>AVERAGE(Y7:Y25)</f>
        <v>0.29193504207230697</v>
      </c>
      <c r="AA26" s="63">
        <f>SUM(AA7:AA25)</f>
        <v>318</v>
      </c>
      <c r="AB26" s="63">
        <f>SUM(AB7:AB25)</f>
        <v>1976</v>
      </c>
      <c r="AC26" s="64">
        <f>AVERAGE(AC7:AC25)</f>
        <v>0.29899891314671478</v>
      </c>
      <c r="AE26" s="63">
        <f>SUM(AE7:AE25)</f>
        <v>3784.2243341000003</v>
      </c>
      <c r="AF26" s="63">
        <f>SUM(AF7:AF25)</f>
        <v>5766.7567656999991</v>
      </c>
      <c r="AG26" s="63">
        <f>SUM(AG7:AG25)</f>
        <v>11569.882847700001</v>
      </c>
      <c r="AI26" s="63">
        <f>SUM(AI7:AI25)</f>
        <v>15405.708357400001</v>
      </c>
      <c r="AJ26" s="63">
        <f>SUM(AJ7:AJ25)</f>
        <v>23240.012416400001</v>
      </c>
      <c r="AK26" s="63">
        <f>SUM(AK7:AK25)</f>
        <v>38736.007450000005</v>
      </c>
      <c r="AM26" s="63">
        <f>SUM(AM7:AM25)</f>
        <v>5748.5134156999993</v>
      </c>
      <c r="AN26" s="63">
        <f>SUM(AN7:AN25)</f>
        <v>5275.3672560000005</v>
      </c>
      <c r="AO26" s="63">
        <f>SUM(AO7:AO25)</f>
        <v>5004.8530714999997</v>
      </c>
      <c r="AP26" s="63">
        <f>SUM(AP7:AP25)</f>
        <v>4392.5852289000004</v>
      </c>
      <c r="AR26" s="63">
        <f>SUM(AR7:AR25)</f>
        <v>3591.8697473000002</v>
      </c>
      <c r="AS26" s="63">
        <f>SUM(AS7:AS25)</f>
        <v>3160.5694733999999</v>
      </c>
      <c r="AT26" s="63">
        <f>SUM(AT7:AT25)</f>
        <v>2721.4016477000005</v>
      </c>
      <c r="AU26" s="63">
        <f>SUM(AU7:AU25)</f>
        <v>2271.2868147999998</v>
      </c>
      <c r="AW26" s="63">
        <f>SUM(AW7:AW25)</f>
        <v>23841.645086799999</v>
      </c>
      <c r="AX26" s="63">
        <f>SUM(AX7:AX25)</f>
        <v>30966.267135599996</v>
      </c>
      <c r="AY26" s="63">
        <f>SUM(AY7:AY25)</f>
        <v>45399.879493699998</v>
      </c>
    </row>
    <row r="27" spans="2:55" x14ac:dyDescent="0.25">
      <c r="D27" s="44"/>
      <c r="E27" s="44"/>
      <c r="F27" s="44"/>
      <c r="G27" s="44"/>
      <c r="H27" s="44"/>
      <c r="I27" s="45" t="str">
        <f>IFERROR(G27/H27, "")</f>
        <v/>
      </c>
      <c r="K27" s="44"/>
      <c r="L27" s="44"/>
      <c r="M27" s="45" t="str">
        <f>IFERROR(K27/L27, "")</f>
        <v/>
      </c>
      <c r="O27" s="44"/>
      <c r="P27" s="44"/>
      <c r="Q27" s="45" t="str">
        <f>IFERROR(O27/P27, "")</f>
        <v/>
      </c>
      <c r="S27" s="44"/>
      <c r="T27" s="44"/>
      <c r="U27" s="45" t="str">
        <f>IFERROR(S27/T27, "")</f>
        <v/>
      </c>
      <c r="W27" s="44"/>
      <c r="X27" s="44"/>
      <c r="Y27" s="45" t="str">
        <f>IFERROR(W27/X27, "")</f>
        <v/>
      </c>
      <c r="AA27" s="44"/>
      <c r="AB27" s="44"/>
      <c r="AC27" s="45" t="str">
        <f>IFERROR(AA27/AB27, "")</f>
        <v/>
      </c>
      <c r="AE27" s="130">
        <f>AE26/(AE26+AN26)</f>
        <v>0.41770363448119074</v>
      </c>
      <c r="AF27" s="130">
        <f>AF26/(AF26+AO26)</f>
        <v>0.53536628719918677</v>
      </c>
      <c r="AG27" s="130">
        <f>AG26/(AG26+AP26)</f>
        <v>0.72481791613796476</v>
      </c>
      <c r="AI27" s="130">
        <f>AI26/(AI26+AS26)</f>
        <v>0.8297682765386144</v>
      </c>
      <c r="AJ27" s="130">
        <f>AJ26/(AJ26+AT26)</f>
        <v>0.89517513795740378</v>
      </c>
      <c r="AK27" s="130">
        <f>AK26/(AK26+AU26)</f>
        <v>0.94461261452332312</v>
      </c>
    </row>
    <row r="28" spans="2:55" x14ac:dyDescent="0.25">
      <c r="H28" s="44"/>
      <c r="L28" s="44"/>
      <c r="P28" s="44"/>
      <c r="AE28" s="44">
        <f>ROUND(AE26+AN26,-1)</f>
        <v>9060</v>
      </c>
      <c r="AF28" s="44">
        <f>ROUND(AF26+AO26,-1)</f>
        <v>10770</v>
      </c>
      <c r="AG28" s="44">
        <f>ROUND(AG26+AP26,-1)</f>
        <v>15960</v>
      </c>
      <c r="AI28" s="44">
        <f>ROUND(AI26+AS26,-1)</f>
        <v>18570</v>
      </c>
      <c r="AJ28" s="44">
        <f>ROUND(AJ26+AT26,-1)</f>
        <v>25960</v>
      </c>
      <c r="AK28" s="44">
        <f>ROUND(AK26+AU26,-1)</f>
        <v>41010</v>
      </c>
    </row>
  </sheetData>
  <mergeCells count="16">
    <mergeCell ref="AW3:AY4"/>
    <mergeCell ref="AR4:AU4"/>
    <mergeCell ref="AM4:AP4"/>
    <mergeCell ref="B5:B6"/>
    <mergeCell ref="C5:C6"/>
    <mergeCell ref="G4:Q4"/>
    <mergeCell ref="K5:M5"/>
    <mergeCell ref="O5:Q5"/>
    <mergeCell ref="D5:E5"/>
    <mergeCell ref="G5:I5"/>
    <mergeCell ref="AE4:AG4"/>
    <mergeCell ref="AI4:AK4"/>
    <mergeCell ref="S4:AC4"/>
    <mergeCell ref="S5:U5"/>
    <mergeCell ref="W5:Y5"/>
    <mergeCell ref="AA5:AC5"/>
  </mergeCell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2</vt:i4>
      </vt:variant>
    </vt:vector>
  </HeadingPairs>
  <TitlesOfParts>
    <vt:vector size="22" baseType="lpstr">
      <vt:lpstr>Note</vt:lpstr>
      <vt:lpstr>Table3-1</vt:lpstr>
      <vt:lpstr>Table3-2</vt:lpstr>
      <vt:lpstr>Table3-3</vt:lpstr>
      <vt:lpstr>Table3-4</vt:lpstr>
      <vt:lpstr>Table3-5</vt:lpstr>
      <vt:lpstr>Table3-6</vt:lpstr>
      <vt:lpstr>Table3-7</vt:lpstr>
      <vt:lpstr>Table3-8</vt:lpstr>
      <vt:lpstr>Res_Occupancy</vt:lpstr>
      <vt:lpstr>Bldg_Damage</vt:lpstr>
      <vt:lpstr>Bldg_types_A</vt:lpstr>
      <vt:lpstr>Bldg_types_B</vt:lpstr>
      <vt:lpstr>BuildingDamage</vt:lpstr>
      <vt:lpstr>Dmg by Pct</vt:lpstr>
      <vt:lpstr>BuildValues</vt:lpstr>
      <vt:lpstr>Content Loss</vt:lpstr>
      <vt:lpstr>Bld Dmg Occ</vt:lpstr>
      <vt:lpstr>Economy</vt:lpstr>
      <vt:lpstr>Adjustments</vt:lpstr>
      <vt:lpstr>'Table3-6'!_Ref13051046</vt:lpstr>
      <vt:lpstr>'Table3-2'!_Ref35955967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ALLAN Jonathan * DGMI</cp:lastModifiedBy>
  <dcterms:created xsi:type="dcterms:W3CDTF">2015-06-05T18:17:20Z</dcterms:created>
  <dcterms:modified xsi:type="dcterms:W3CDTF">2024-08-30T21:54:50Z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09b73270-2993-4076-be47-9c78f42a1e84_Enabled">
    <vt:lpwstr>true</vt:lpwstr>
  </property>
  <property fmtid="{D5CDD505-2E9C-101B-9397-08002B2CF9AE}" pid="3" name="MSIP_Label_09b73270-2993-4076-be47-9c78f42a1e84_SetDate">
    <vt:lpwstr>2024-07-19T17:21:13Z</vt:lpwstr>
  </property>
  <property fmtid="{D5CDD505-2E9C-101B-9397-08002B2CF9AE}" pid="4" name="MSIP_Label_09b73270-2993-4076-be47-9c78f42a1e84_Method">
    <vt:lpwstr>Standard</vt:lpwstr>
  </property>
  <property fmtid="{D5CDD505-2E9C-101B-9397-08002B2CF9AE}" pid="5" name="MSIP_Label_09b73270-2993-4076-be47-9c78f42a1e84_Name">
    <vt:lpwstr>Level 1 - Published (Items)</vt:lpwstr>
  </property>
  <property fmtid="{D5CDD505-2E9C-101B-9397-08002B2CF9AE}" pid="6" name="MSIP_Label_09b73270-2993-4076-be47-9c78f42a1e84_SiteId">
    <vt:lpwstr>aa3f6932-fa7c-47b4-a0ce-a598cad161cf</vt:lpwstr>
  </property>
  <property fmtid="{D5CDD505-2E9C-101B-9397-08002B2CF9AE}" pid="7" name="MSIP_Label_09b73270-2993-4076-be47-9c78f42a1e84_ActionId">
    <vt:lpwstr>848cdfa3-d599-4ea8-a386-479ad8fd1ce6</vt:lpwstr>
  </property>
  <property fmtid="{D5CDD505-2E9C-101B-9397-08002B2CF9AE}" pid="8" name="MSIP_Label_09b73270-2993-4076-be47-9c78f42a1e84_ContentBits">
    <vt:lpwstr>0</vt:lpwstr>
  </property>
</Properties>
</file>