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8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9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10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1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12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13.xml" ContentType="application/vnd.openxmlformats-officedocument.drawing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drawings/drawing14.xml" ContentType="application/vnd.openxmlformats-officedocument.drawing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D:\TSUNAMIdata\Hazus\FY22_NOAA_task4\Report\"/>
    </mc:Choice>
  </mc:AlternateContent>
  <xr:revisionPtr revIDLastSave="0" documentId="13_ncr:1_{7A322AB5-6690-4920-9D1F-8ED88E065FA4}" xr6:coauthVersionLast="47" xr6:coauthVersionMax="47" xr10:uidLastSave="{00000000-0000-0000-0000-000000000000}"/>
  <bookViews>
    <workbookView xWindow="40230" yWindow="780" windowWidth="32205" windowHeight="20220" xr2:uid="{92A651C3-89A1-4085-B164-8C68313CBE06}"/>
  </bookViews>
  <sheets>
    <sheet name="NEHRP soil classes" sheetId="21" r:id="rId1"/>
    <sheet name="Hazus Ave Input Paramaters" sheetId="19" r:id="rId2"/>
    <sheet name="Coastal Population" sheetId="5" r:id="rId3"/>
    <sheet name="Demographics" sheetId="6" r:id="rId4"/>
    <sheet name="EQ Casualties (detailed)" sheetId="7" r:id="rId5"/>
    <sheet name="Casualties and Milling Time" sheetId="8" r:id="rId6"/>
    <sheet name="Tsunami Casualties &amp; Displaced" sheetId="9" r:id="rId7"/>
    <sheet name="Casualty Ratios" sheetId="22" r:id="rId8"/>
    <sheet name="Injuries only" sheetId="20" r:id="rId9"/>
    <sheet name="Fatalitiess only" sheetId="15" r:id="rId10"/>
    <sheet name="Displaced only" sheetId="16" r:id="rId11"/>
    <sheet name="EQ building damage" sheetId="2" r:id="rId12"/>
    <sheet name="EQ &amp; Tsunami building damage" sheetId="12" r:id="rId13"/>
    <sheet name="Building Losses v1" sheetId="4" r:id="rId14"/>
    <sheet name="Building Losses v2" sheetId="13" r:id="rId15"/>
    <sheet name="Content Loss" sheetId="10" r:id="rId16"/>
    <sheet name="Debris" sheetId="14" r:id="rId17"/>
  </sheets>
  <definedNames>
    <definedName name="_Ref35955967" localSheetId="3">Demographics!$B$2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21" l="1"/>
  <c r="J10" i="21"/>
  <c r="I10" i="21"/>
  <c r="H10" i="21"/>
  <c r="K9" i="21"/>
  <c r="J9" i="21"/>
  <c r="I9" i="21"/>
  <c r="H9" i="21"/>
  <c r="K8" i="21"/>
  <c r="J8" i="21"/>
  <c r="I8" i="21"/>
  <c r="H8" i="21"/>
  <c r="K7" i="21"/>
  <c r="J7" i="21"/>
  <c r="I7" i="21"/>
  <c r="H7" i="21"/>
  <c r="K6" i="21"/>
  <c r="J6" i="21"/>
  <c r="I6" i="21"/>
  <c r="H6" i="21"/>
  <c r="K5" i="21"/>
  <c r="J5" i="21"/>
  <c r="I5" i="21"/>
  <c r="H5" i="21"/>
  <c r="K4" i="21"/>
  <c r="J4" i="21"/>
  <c r="I4" i="21"/>
  <c r="H4" i="21"/>
  <c r="AL13" i="20"/>
  <c r="AK13" i="20"/>
  <c r="AJ13" i="20"/>
  <c r="AL12" i="20"/>
  <c r="AK12" i="20"/>
  <c r="AJ12" i="20"/>
  <c r="AL11" i="20"/>
  <c r="AK11" i="20"/>
  <c r="AJ11" i="20"/>
  <c r="AL10" i="20"/>
  <c r="AK10" i="20"/>
  <c r="AJ10" i="20"/>
  <c r="AL9" i="20"/>
  <c r="AK9" i="20"/>
  <c r="AJ9" i="20"/>
  <c r="AL8" i="20"/>
  <c r="AK8" i="20"/>
  <c r="AJ8" i="20"/>
  <c r="AL7" i="20"/>
  <c r="AK7" i="20"/>
  <c r="AJ7" i="20"/>
  <c r="AF7" i="5"/>
  <c r="AF15" i="5"/>
  <c r="AE15" i="5"/>
  <c r="AD15" i="5"/>
  <c r="AF13" i="5"/>
  <c r="AF12" i="5"/>
  <c r="AF11" i="5"/>
  <c r="AF10" i="5"/>
  <c r="AF9" i="5"/>
  <c r="AF8" i="5"/>
  <c r="AE13" i="5"/>
  <c r="AE12" i="5"/>
  <c r="AE11" i="5"/>
  <c r="AE10" i="5"/>
  <c r="AE9" i="5"/>
  <c r="AE8" i="5"/>
  <c r="AE7" i="5"/>
  <c r="AD13" i="5"/>
  <c r="AD12" i="5"/>
  <c r="AD11" i="5"/>
  <c r="AD10" i="5"/>
  <c r="AD9" i="5"/>
  <c r="AD8" i="5"/>
  <c r="AD7" i="5"/>
  <c r="AB7" i="5"/>
  <c r="I67" i="16"/>
  <c r="H67" i="16"/>
  <c r="G67" i="16"/>
  <c r="E70" i="16"/>
  <c r="D70" i="16"/>
  <c r="C70" i="16"/>
  <c r="T23" i="22"/>
  <c r="S23" i="22"/>
  <c r="R23" i="22"/>
  <c r="T21" i="22"/>
  <c r="S21" i="22"/>
  <c r="R21" i="22"/>
  <c r="T20" i="22"/>
  <c r="S20" i="22"/>
  <c r="R20" i="22"/>
  <c r="T19" i="22"/>
  <c r="S19" i="22"/>
  <c r="R19" i="22"/>
  <c r="T18" i="22"/>
  <c r="S18" i="22"/>
  <c r="R18" i="22"/>
  <c r="T17" i="22"/>
  <c r="S17" i="22"/>
  <c r="R17" i="22"/>
  <c r="T16" i="22"/>
  <c r="S16" i="22"/>
  <c r="R16" i="22"/>
  <c r="T15" i="22"/>
  <c r="S15" i="22"/>
  <c r="R15" i="22"/>
  <c r="P23" i="22"/>
  <c r="P21" i="22"/>
  <c r="P20" i="22"/>
  <c r="P19" i="22"/>
  <c r="P18" i="22"/>
  <c r="P17" i="22"/>
  <c r="P16" i="22"/>
  <c r="P15" i="22"/>
  <c r="O23" i="22"/>
  <c r="O21" i="22"/>
  <c r="O20" i="22"/>
  <c r="O19" i="22"/>
  <c r="O18" i="22"/>
  <c r="O17" i="22"/>
  <c r="O16" i="22"/>
  <c r="O15" i="22"/>
  <c r="N23" i="22"/>
  <c r="N21" i="22"/>
  <c r="N20" i="22"/>
  <c r="N19" i="22"/>
  <c r="N18" i="22"/>
  <c r="N17" i="22"/>
  <c r="N16" i="22"/>
  <c r="N15" i="22"/>
  <c r="AB9" i="22"/>
  <c r="AA9" i="22"/>
  <c r="Z9" i="22"/>
  <c r="AB8" i="22"/>
  <c r="AA8" i="22"/>
  <c r="Z8" i="22"/>
  <c r="AB7" i="22"/>
  <c r="AA7" i="22"/>
  <c r="Z7" i="22"/>
  <c r="AB6" i="22"/>
  <c r="AA6" i="22"/>
  <c r="Z6" i="22"/>
  <c r="AB5" i="22"/>
  <c r="AA5" i="22"/>
  <c r="Z5" i="22"/>
  <c r="AB4" i="22"/>
  <c r="AA4" i="22"/>
  <c r="Z4" i="22"/>
  <c r="AB3" i="22"/>
  <c r="AA3" i="22"/>
  <c r="Z3" i="22"/>
  <c r="H23" i="22"/>
  <c r="H21" i="22"/>
  <c r="H20" i="22"/>
  <c r="H19" i="22"/>
  <c r="H18" i="22"/>
  <c r="H17" i="22"/>
  <c r="H16" i="22"/>
  <c r="H15" i="22"/>
  <c r="G23" i="22"/>
  <c r="G21" i="22"/>
  <c r="G20" i="22"/>
  <c r="G19" i="22"/>
  <c r="G18" i="22"/>
  <c r="G17" i="22"/>
  <c r="G16" i="22"/>
  <c r="G15" i="22"/>
  <c r="X9" i="22"/>
  <c r="X8" i="22"/>
  <c r="X7" i="22"/>
  <c r="X6" i="22"/>
  <c r="X5" i="22"/>
  <c r="X4" i="22"/>
  <c r="X3" i="22"/>
  <c r="T9" i="22"/>
  <c r="T8" i="22"/>
  <c r="T7" i="22"/>
  <c r="T6" i="22"/>
  <c r="T5" i="22"/>
  <c r="T4" i="22"/>
  <c r="T3" i="22"/>
  <c r="X11" i="22"/>
  <c r="T11" i="22"/>
  <c r="P11" i="22"/>
  <c r="P9" i="22"/>
  <c r="P8" i="22"/>
  <c r="P7" i="22"/>
  <c r="P6" i="22"/>
  <c r="P5" i="22"/>
  <c r="P4" i="22"/>
  <c r="P3" i="22"/>
  <c r="L9" i="22"/>
  <c r="L8" i="22"/>
  <c r="L7" i="22"/>
  <c r="L6" i="22"/>
  <c r="L5" i="22"/>
  <c r="L4" i="22"/>
  <c r="L3" i="22"/>
  <c r="L11" i="22"/>
  <c r="D11" i="22"/>
  <c r="B23" i="22" s="1"/>
  <c r="H11" i="22"/>
  <c r="C23" i="22" s="1"/>
  <c r="H9" i="22"/>
  <c r="C21" i="22" s="1"/>
  <c r="H8" i="22"/>
  <c r="H7" i="22"/>
  <c r="H6" i="22"/>
  <c r="H5" i="22"/>
  <c r="H4" i="22"/>
  <c r="H3" i="22"/>
  <c r="D9" i="22"/>
  <c r="D8" i="22"/>
  <c r="D7" i="22"/>
  <c r="D6" i="22"/>
  <c r="B18" i="22" s="1"/>
  <c r="D5" i="22"/>
  <c r="D4" i="22"/>
  <c r="D3" i="22"/>
  <c r="F23" i="22"/>
  <c r="F21" i="22"/>
  <c r="F20" i="22"/>
  <c r="F19" i="22"/>
  <c r="F18" i="22"/>
  <c r="F17" i="22"/>
  <c r="F16" i="22"/>
  <c r="F15" i="22"/>
  <c r="W11" i="22"/>
  <c r="V11" i="22"/>
  <c r="S11" i="22"/>
  <c r="R11" i="22"/>
  <c r="O11" i="22"/>
  <c r="N11" i="22"/>
  <c r="D21" i="22"/>
  <c r="D20" i="22"/>
  <c r="D19" i="22"/>
  <c r="D18" i="22"/>
  <c r="D17" i="22"/>
  <c r="D16" i="22"/>
  <c r="D15" i="22"/>
  <c r="C20" i="22"/>
  <c r="C19" i="22"/>
  <c r="C18" i="22"/>
  <c r="C17" i="22"/>
  <c r="C16" i="22"/>
  <c r="C15" i="22"/>
  <c r="B21" i="22"/>
  <c r="B20" i="22"/>
  <c r="B19" i="22"/>
  <c r="B17" i="22"/>
  <c r="B16" i="22"/>
  <c r="B15" i="22"/>
  <c r="AD15" i="12"/>
  <c r="AC15" i="12"/>
  <c r="AB15" i="12"/>
  <c r="Z11" i="22" l="1"/>
  <c r="D23" i="22"/>
  <c r="AB11" i="22"/>
  <c r="AA11" i="22"/>
  <c r="C16" i="5"/>
  <c r="E16" i="5"/>
  <c r="D16" i="5"/>
  <c r="I16" i="5"/>
  <c r="H16" i="5"/>
  <c r="G16" i="5"/>
  <c r="AB13" i="5"/>
  <c r="AA13" i="5"/>
  <c r="Z13" i="5"/>
  <c r="AB12" i="5"/>
  <c r="AA12" i="5"/>
  <c r="Z12" i="5"/>
  <c r="AB11" i="5"/>
  <c r="AA11" i="5"/>
  <c r="Z11" i="5"/>
  <c r="AB10" i="5"/>
  <c r="AA10" i="5"/>
  <c r="Z10" i="5"/>
  <c r="AB9" i="5"/>
  <c r="AA9" i="5"/>
  <c r="Z9" i="5"/>
  <c r="AB8" i="5"/>
  <c r="AA8" i="5"/>
  <c r="Z8" i="5"/>
  <c r="AA7" i="5"/>
  <c r="Z7" i="5"/>
  <c r="AB15" i="5"/>
  <c r="AA15" i="5"/>
  <c r="Z15" i="5"/>
  <c r="X15" i="5"/>
  <c r="W15" i="5"/>
  <c r="V15" i="5"/>
  <c r="X13" i="5"/>
  <c r="W13" i="5"/>
  <c r="V13" i="5"/>
  <c r="X12" i="5"/>
  <c r="W12" i="5"/>
  <c r="V12" i="5"/>
  <c r="X11" i="5"/>
  <c r="W11" i="5"/>
  <c r="V11" i="5"/>
  <c r="X10" i="5"/>
  <c r="W10" i="5"/>
  <c r="V10" i="5"/>
  <c r="X9" i="5"/>
  <c r="W9" i="5"/>
  <c r="V9" i="5"/>
  <c r="X8" i="5"/>
  <c r="W8" i="5"/>
  <c r="V8" i="5"/>
  <c r="X7" i="5"/>
  <c r="W7" i="5"/>
  <c r="V7" i="5"/>
  <c r="C49" i="16"/>
  <c r="J6" i="2"/>
  <c r="E49" i="16"/>
  <c r="C35" i="16"/>
  <c r="AB15" i="7"/>
  <c r="AB13" i="7"/>
  <c r="AB12" i="7"/>
  <c r="AB11" i="7"/>
  <c r="AB10" i="7"/>
  <c r="AB9" i="7"/>
  <c r="AB8" i="7"/>
  <c r="AB7" i="7"/>
  <c r="X13" i="7"/>
  <c r="X12" i="7"/>
  <c r="X11" i="7"/>
  <c r="X10" i="7"/>
  <c r="X9" i="7"/>
  <c r="X8" i="7"/>
  <c r="X7" i="7"/>
  <c r="Z13" i="7" l="1"/>
  <c r="Z12" i="7"/>
  <c r="Z11" i="7"/>
  <c r="Z10" i="7"/>
  <c r="Z9" i="7"/>
  <c r="Z8" i="7"/>
  <c r="Z7" i="7"/>
  <c r="AH13" i="20"/>
  <c r="AH12" i="20"/>
  <c r="AH11" i="20"/>
  <c r="AH9" i="20"/>
  <c r="AH8" i="20"/>
  <c r="AH7" i="20"/>
  <c r="AC13" i="20"/>
  <c r="AC12" i="20"/>
  <c r="AC11" i="20"/>
  <c r="AC9" i="20"/>
  <c r="AC8" i="20"/>
  <c r="AC7" i="20"/>
  <c r="X13" i="20"/>
  <c r="X12" i="20"/>
  <c r="X11" i="20"/>
  <c r="X9" i="20"/>
  <c r="X8" i="20"/>
  <c r="X7" i="20"/>
  <c r="S13" i="20"/>
  <c r="S12" i="20"/>
  <c r="S11" i="20"/>
  <c r="S9" i="20"/>
  <c r="S8" i="20"/>
  <c r="S7" i="20"/>
  <c r="N13" i="20"/>
  <c r="N12" i="20"/>
  <c r="N11" i="20"/>
  <c r="N9" i="20"/>
  <c r="N8" i="20"/>
  <c r="N7" i="20"/>
  <c r="I13" i="20"/>
  <c r="I12" i="20"/>
  <c r="I11" i="20"/>
  <c r="I9" i="20"/>
  <c r="I8" i="20"/>
  <c r="I7" i="20"/>
  <c r="AH16" i="20"/>
  <c r="AC16" i="20"/>
  <c r="X16" i="20"/>
  <c r="S16" i="20"/>
  <c r="N16" i="20"/>
  <c r="I16" i="20"/>
  <c r="AG15" i="20"/>
  <c r="AF15" i="20"/>
  <c r="AH15" i="20" s="1"/>
  <c r="AE15" i="20"/>
  <c r="AB15" i="20"/>
  <c r="AA15" i="20"/>
  <c r="AC15" i="20" s="1"/>
  <c r="Z15" i="20"/>
  <c r="W15" i="20"/>
  <c r="V15" i="20"/>
  <c r="X15" i="20" s="1"/>
  <c r="U15" i="20"/>
  <c r="R15" i="20"/>
  <c r="Q15" i="20"/>
  <c r="S15" i="20" s="1"/>
  <c r="P15" i="20"/>
  <c r="M15" i="20"/>
  <c r="L15" i="20"/>
  <c r="N15" i="20" s="1"/>
  <c r="K15" i="20"/>
  <c r="H15" i="20"/>
  <c r="G15" i="20"/>
  <c r="I15" i="20" s="1"/>
  <c r="F15" i="20"/>
  <c r="D15" i="20"/>
  <c r="C15" i="20"/>
  <c r="O15" i="14"/>
  <c r="N15" i="14"/>
  <c r="M15" i="14"/>
  <c r="I57" i="16"/>
  <c r="H57" i="16"/>
  <c r="G57" i="16"/>
  <c r="I55" i="16"/>
  <c r="H55" i="16"/>
  <c r="G55" i="16"/>
  <c r="I54" i="16"/>
  <c r="H54" i="16"/>
  <c r="G54" i="16"/>
  <c r="I53" i="16"/>
  <c r="H53" i="16"/>
  <c r="G53" i="16"/>
  <c r="I52" i="16"/>
  <c r="H52" i="16"/>
  <c r="G52" i="16"/>
  <c r="I51" i="16"/>
  <c r="H51" i="16"/>
  <c r="G51" i="16"/>
  <c r="I50" i="16"/>
  <c r="H50" i="16"/>
  <c r="G50" i="16"/>
  <c r="I49" i="16"/>
  <c r="H49" i="16"/>
  <c r="G49" i="16"/>
  <c r="E57" i="16"/>
  <c r="D57" i="16"/>
  <c r="C57" i="16"/>
  <c r="E55" i="16"/>
  <c r="D55" i="16"/>
  <c r="C55" i="16"/>
  <c r="E54" i="16"/>
  <c r="D54" i="16"/>
  <c r="C54" i="16"/>
  <c r="E53" i="16"/>
  <c r="D53" i="16"/>
  <c r="C53" i="16"/>
  <c r="E52" i="16"/>
  <c r="D52" i="16"/>
  <c r="C52" i="16"/>
  <c r="E51" i="16"/>
  <c r="D51" i="16"/>
  <c r="C51" i="16"/>
  <c r="E50" i="16"/>
  <c r="D50" i="16"/>
  <c r="C50" i="16"/>
  <c r="Q29" i="16"/>
  <c r="P29" i="16"/>
  <c r="O29" i="16"/>
  <c r="M29" i="16"/>
  <c r="L29" i="16"/>
  <c r="K29" i="16"/>
  <c r="AK15" i="20" l="1"/>
  <c r="AL15" i="20"/>
  <c r="AJ15" i="20"/>
  <c r="I27" i="16"/>
  <c r="H27" i="16"/>
  <c r="G27" i="16"/>
  <c r="I26" i="16"/>
  <c r="H26" i="16"/>
  <c r="G26" i="16"/>
  <c r="I25" i="16"/>
  <c r="H25" i="16"/>
  <c r="G25" i="16"/>
  <c r="I24" i="16"/>
  <c r="H24" i="16"/>
  <c r="G24" i="16"/>
  <c r="I23" i="16"/>
  <c r="H23" i="16"/>
  <c r="G23" i="16"/>
  <c r="I22" i="16"/>
  <c r="H22" i="16"/>
  <c r="G22" i="16"/>
  <c r="I21" i="16"/>
  <c r="H21" i="16"/>
  <c r="G21" i="16"/>
  <c r="E27" i="16"/>
  <c r="D27" i="16"/>
  <c r="C27" i="16"/>
  <c r="E26" i="16"/>
  <c r="D26" i="16"/>
  <c r="C26" i="16"/>
  <c r="E25" i="16"/>
  <c r="D25" i="16"/>
  <c r="C25" i="16"/>
  <c r="E24" i="16"/>
  <c r="D24" i="16"/>
  <c r="C24" i="16"/>
  <c r="E23" i="16"/>
  <c r="D23" i="16"/>
  <c r="C23" i="16"/>
  <c r="E22" i="16"/>
  <c r="D22" i="16"/>
  <c r="C22" i="16"/>
  <c r="E21" i="16"/>
  <c r="D21" i="16"/>
  <c r="D49" i="16" s="1"/>
  <c r="C21" i="16"/>
  <c r="I13" i="16"/>
  <c r="H13" i="16"/>
  <c r="G13" i="16"/>
  <c r="E13" i="16"/>
  <c r="D13" i="16"/>
  <c r="C13" i="16"/>
  <c r="N13" i="15"/>
  <c r="N12" i="15"/>
  <c r="N11" i="15"/>
  <c r="N10" i="15"/>
  <c r="N9" i="15"/>
  <c r="N8" i="15"/>
  <c r="N7" i="15"/>
  <c r="E15" i="15"/>
  <c r="K13" i="15"/>
  <c r="K12" i="15"/>
  <c r="K11" i="15"/>
  <c r="K10" i="15"/>
  <c r="K9" i="15"/>
  <c r="K8" i="15"/>
  <c r="K7" i="15"/>
  <c r="D15" i="15"/>
  <c r="AA16" i="15"/>
  <c r="X16" i="15"/>
  <c r="U16" i="15"/>
  <c r="N16" i="15"/>
  <c r="K16" i="15"/>
  <c r="H16" i="15"/>
  <c r="Z15" i="15"/>
  <c r="R15" i="15"/>
  <c r="W15" i="15"/>
  <c r="Q15" i="15"/>
  <c r="T15" i="15"/>
  <c r="P15" i="15"/>
  <c r="M15" i="15"/>
  <c r="J15" i="15"/>
  <c r="G15" i="15"/>
  <c r="C15" i="15"/>
  <c r="AF13" i="15"/>
  <c r="AE13" i="15"/>
  <c r="AD13" i="15"/>
  <c r="AA13" i="15"/>
  <c r="X13" i="15"/>
  <c r="U13" i="15"/>
  <c r="H13" i="15"/>
  <c r="AF12" i="15"/>
  <c r="AE12" i="15"/>
  <c r="AD12" i="15"/>
  <c r="AA12" i="15"/>
  <c r="X12" i="15"/>
  <c r="U12" i="15"/>
  <c r="H12" i="15"/>
  <c r="AF11" i="15"/>
  <c r="AE11" i="15"/>
  <c r="AD11" i="15"/>
  <c r="AA11" i="15"/>
  <c r="X11" i="15"/>
  <c r="U11" i="15"/>
  <c r="H11" i="15"/>
  <c r="AF10" i="15"/>
  <c r="AE10" i="15"/>
  <c r="AD10" i="15"/>
  <c r="AA10" i="15"/>
  <c r="X10" i="15"/>
  <c r="U10" i="15"/>
  <c r="H10" i="15"/>
  <c r="AF9" i="15"/>
  <c r="AE9" i="15"/>
  <c r="AD9" i="15"/>
  <c r="AA9" i="15"/>
  <c r="X9" i="15"/>
  <c r="U9" i="15"/>
  <c r="H9" i="15"/>
  <c r="AF8" i="15"/>
  <c r="AE8" i="15"/>
  <c r="AD8" i="15"/>
  <c r="AA8" i="15"/>
  <c r="X8" i="15"/>
  <c r="U8" i="15"/>
  <c r="H8" i="15"/>
  <c r="AF7" i="15"/>
  <c r="AE7" i="15"/>
  <c r="AD7" i="15"/>
  <c r="AA7" i="15"/>
  <c r="X7" i="15"/>
  <c r="U7" i="15"/>
  <c r="H7" i="15"/>
  <c r="Z15" i="7"/>
  <c r="X15" i="7"/>
  <c r="K15" i="14"/>
  <c r="J15" i="14"/>
  <c r="I15" i="14"/>
  <c r="G15" i="14"/>
  <c r="F15" i="14"/>
  <c r="E15" i="14"/>
  <c r="C15" i="14"/>
  <c r="S21" i="16" l="1"/>
  <c r="S26" i="16"/>
  <c r="K40" i="16"/>
  <c r="C40" i="16"/>
  <c r="H35" i="16"/>
  <c r="P35" i="16"/>
  <c r="D39" i="16"/>
  <c r="L39" i="16"/>
  <c r="I37" i="16"/>
  <c r="Q37" i="16"/>
  <c r="L40" i="16"/>
  <c r="D40" i="16"/>
  <c r="G36" i="16"/>
  <c r="O36" i="16"/>
  <c r="H38" i="16"/>
  <c r="P38" i="16"/>
  <c r="E41" i="16"/>
  <c r="M41" i="16"/>
  <c r="H36" i="16"/>
  <c r="P36" i="16"/>
  <c r="W26" i="16"/>
  <c r="O40" i="16"/>
  <c r="G40" i="16"/>
  <c r="Y21" i="16"/>
  <c r="Q35" i="16"/>
  <c r="I35" i="16"/>
  <c r="O37" i="16"/>
  <c r="G37" i="16"/>
  <c r="O38" i="16"/>
  <c r="G38" i="16"/>
  <c r="K35" i="16"/>
  <c r="M35" i="16"/>
  <c r="E35" i="16"/>
  <c r="E36" i="16"/>
  <c r="M36" i="16"/>
  <c r="Q41" i="16"/>
  <c r="I41" i="16"/>
  <c r="L41" i="16"/>
  <c r="D41" i="16"/>
  <c r="G39" i="16"/>
  <c r="O39" i="16"/>
  <c r="Q39" i="16"/>
  <c r="I39" i="16"/>
  <c r="K37" i="16"/>
  <c r="C37" i="16"/>
  <c r="L37" i="16"/>
  <c r="D37" i="16"/>
  <c r="D38" i="16"/>
  <c r="L38" i="16"/>
  <c r="E40" i="16"/>
  <c r="M40" i="16"/>
  <c r="W21" i="16"/>
  <c r="G35" i="16"/>
  <c r="O35" i="16"/>
  <c r="Q36" i="16"/>
  <c r="I36" i="16"/>
  <c r="D35" i="16"/>
  <c r="L35" i="16"/>
  <c r="K36" i="16"/>
  <c r="C36" i="16"/>
  <c r="X26" i="16"/>
  <c r="P40" i="16"/>
  <c r="H40" i="16"/>
  <c r="O41" i="16"/>
  <c r="G41" i="16"/>
  <c r="M38" i="16"/>
  <c r="E38" i="16"/>
  <c r="U25" i="16"/>
  <c r="M39" i="16"/>
  <c r="E39" i="16"/>
  <c r="K41" i="16"/>
  <c r="C41" i="16"/>
  <c r="P37" i="16"/>
  <c r="H37" i="16"/>
  <c r="I38" i="16"/>
  <c r="Q38" i="16"/>
  <c r="P39" i="16"/>
  <c r="H39" i="16"/>
  <c r="D36" i="16"/>
  <c r="L36" i="16"/>
  <c r="Y26" i="16"/>
  <c r="Q40" i="16"/>
  <c r="I40" i="16"/>
  <c r="M37" i="16"/>
  <c r="E37" i="16"/>
  <c r="P41" i="16"/>
  <c r="H41" i="16"/>
  <c r="C38" i="16"/>
  <c r="K38" i="16"/>
  <c r="C39" i="16"/>
  <c r="K39" i="16"/>
  <c r="U24" i="16"/>
  <c r="S24" i="16"/>
  <c r="U23" i="16"/>
  <c r="X27" i="16"/>
  <c r="U27" i="16"/>
  <c r="X21" i="16"/>
  <c r="W22" i="16"/>
  <c r="X22" i="16"/>
  <c r="W23" i="16"/>
  <c r="X23" i="16"/>
  <c r="Y24" i="16"/>
  <c r="W25" i="16"/>
  <c r="S22" i="16"/>
  <c r="AA22" i="16" s="1"/>
  <c r="Y25" i="16"/>
  <c r="AC25" i="16" s="1"/>
  <c r="U26" i="16"/>
  <c r="T22" i="16"/>
  <c r="Y27" i="16"/>
  <c r="T25" i="16"/>
  <c r="Y23" i="16"/>
  <c r="T24" i="16"/>
  <c r="S25" i="16"/>
  <c r="S27" i="16"/>
  <c r="Y22" i="16"/>
  <c r="X24" i="16"/>
  <c r="T21" i="16"/>
  <c r="AB21" i="16" s="1"/>
  <c r="X25" i="16"/>
  <c r="S23" i="16"/>
  <c r="AA23" i="16" s="1"/>
  <c r="T26" i="16"/>
  <c r="T27" i="16"/>
  <c r="W24" i="16"/>
  <c r="U21" i="16"/>
  <c r="U22" i="16"/>
  <c r="T23" i="16"/>
  <c r="W27" i="16"/>
  <c r="E29" i="16"/>
  <c r="I29" i="16"/>
  <c r="D29" i="16"/>
  <c r="H29" i="16"/>
  <c r="G29" i="16"/>
  <c r="C29" i="16"/>
  <c r="N15" i="15"/>
  <c r="K15" i="15"/>
  <c r="X15" i="15"/>
  <c r="AA15" i="15"/>
  <c r="AD15" i="15"/>
  <c r="H15" i="15"/>
  <c r="AE15" i="15"/>
  <c r="AF15" i="15"/>
  <c r="U15" i="15"/>
  <c r="X7" i="12"/>
  <c r="AP15" i="13"/>
  <c r="AO15" i="13"/>
  <c r="AN15" i="13"/>
  <c r="AP13" i="13"/>
  <c r="AO13" i="13"/>
  <c r="AN13" i="13"/>
  <c r="AP12" i="13"/>
  <c r="AO12" i="13"/>
  <c r="AN12" i="13"/>
  <c r="AP11" i="13"/>
  <c r="AO11" i="13"/>
  <c r="AN11" i="13"/>
  <c r="AP10" i="13"/>
  <c r="AO10" i="13"/>
  <c r="AN10" i="13"/>
  <c r="AP9" i="13"/>
  <c r="AO9" i="13"/>
  <c r="AN9" i="13"/>
  <c r="AP8" i="13"/>
  <c r="AO8" i="13"/>
  <c r="AN8" i="13"/>
  <c r="AP7" i="13"/>
  <c r="AO7" i="13"/>
  <c r="AN7" i="13"/>
  <c r="AL15" i="13"/>
  <c r="AK15" i="13"/>
  <c r="AJ15" i="13"/>
  <c r="AH15" i="13"/>
  <c r="AF13" i="13"/>
  <c r="AF12" i="13"/>
  <c r="AF11" i="13"/>
  <c r="AF10" i="13"/>
  <c r="AF9" i="13"/>
  <c r="AF8" i="13"/>
  <c r="AF7" i="13"/>
  <c r="V13" i="13"/>
  <c r="AD13" i="13" s="1"/>
  <c r="U13" i="13"/>
  <c r="AC13" i="13" s="1"/>
  <c r="T13" i="13"/>
  <c r="AB13" i="13" s="1"/>
  <c r="V12" i="13"/>
  <c r="AD12" i="13" s="1"/>
  <c r="U12" i="13"/>
  <c r="AC12" i="13" s="1"/>
  <c r="T12" i="13"/>
  <c r="AB12" i="13" s="1"/>
  <c r="V11" i="13"/>
  <c r="AD11" i="13" s="1"/>
  <c r="U11" i="13"/>
  <c r="AC11" i="13" s="1"/>
  <c r="T11" i="13"/>
  <c r="AB11" i="13" s="1"/>
  <c r="V10" i="13"/>
  <c r="AD10" i="13" s="1"/>
  <c r="U10" i="13"/>
  <c r="AC10" i="13" s="1"/>
  <c r="T10" i="13"/>
  <c r="AB10" i="13" s="1"/>
  <c r="V9" i="13"/>
  <c r="AD9" i="13" s="1"/>
  <c r="U9" i="13"/>
  <c r="AC9" i="13" s="1"/>
  <c r="T9" i="13"/>
  <c r="AB9" i="13" s="1"/>
  <c r="V8" i="13"/>
  <c r="AD8" i="13" s="1"/>
  <c r="U8" i="13"/>
  <c r="AC8" i="13" s="1"/>
  <c r="T8" i="13"/>
  <c r="AB8" i="13" s="1"/>
  <c r="V7" i="13"/>
  <c r="AD7" i="13" s="1"/>
  <c r="U7" i="13"/>
  <c r="AC7" i="13" s="1"/>
  <c r="T7" i="13"/>
  <c r="AB7" i="13" s="1"/>
  <c r="N15" i="13"/>
  <c r="M15" i="13"/>
  <c r="L15" i="13"/>
  <c r="Z15" i="13"/>
  <c r="Y15" i="13"/>
  <c r="X15" i="13"/>
  <c r="R15" i="13"/>
  <c r="Q15" i="13"/>
  <c r="P15" i="13"/>
  <c r="J15" i="13"/>
  <c r="I15" i="13"/>
  <c r="H15" i="13"/>
  <c r="F15" i="13"/>
  <c r="E15" i="13"/>
  <c r="D15" i="13"/>
  <c r="C15" i="13"/>
  <c r="AC21" i="16" l="1"/>
  <c r="AC27" i="16"/>
  <c r="M43" i="16"/>
  <c r="E43" i="16"/>
  <c r="I43" i="16"/>
  <c r="Q43" i="16"/>
  <c r="AB26" i="16"/>
  <c r="AB27" i="16"/>
  <c r="AA27" i="16"/>
  <c r="AA21" i="16"/>
  <c r="C43" i="16"/>
  <c r="K43" i="16"/>
  <c r="AC26" i="16"/>
  <c r="G43" i="16"/>
  <c r="O43" i="16"/>
  <c r="H43" i="16"/>
  <c r="P43" i="16"/>
  <c r="L43" i="16"/>
  <c r="D43" i="16"/>
  <c r="AA26" i="16"/>
  <c r="AB24" i="16"/>
  <c r="AA25" i="16"/>
  <c r="AB25" i="16"/>
  <c r="AC23" i="16"/>
  <c r="AB23" i="16"/>
  <c r="AC22" i="16"/>
  <c r="AC24" i="16"/>
  <c r="AA24" i="16"/>
  <c r="AB22" i="16"/>
  <c r="S29" i="16"/>
  <c r="Y29" i="16"/>
  <c r="W29" i="16"/>
  <c r="X29" i="16"/>
  <c r="T29" i="16"/>
  <c r="U29" i="16"/>
  <c r="AF15" i="13"/>
  <c r="T15" i="13"/>
  <c r="V15" i="13"/>
  <c r="U15" i="13"/>
  <c r="AD15" i="13"/>
  <c r="AC15" i="13"/>
  <c r="AB29" i="16" l="1"/>
  <c r="AC29" i="16"/>
  <c r="AA29" i="16"/>
  <c r="AB15" i="13"/>
  <c r="AL15" i="9"/>
  <c r="AK15" i="9"/>
  <c r="AJ15" i="9"/>
  <c r="AL13" i="9"/>
  <c r="AK13" i="9"/>
  <c r="AJ13" i="9"/>
  <c r="AL12" i="9"/>
  <c r="AK12" i="9"/>
  <c r="AJ12" i="9"/>
  <c r="AL11" i="9"/>
  <c r="AK11" i="9"/>
  <c r="AJ11" i="9"/>
  <c r="AL10" i="9"/>
  <c r="AK10" i="9"/>
  <c r="AJ10" i="9"/>
  <c r="AL9" i="9"/>
  <c r="AK9" i="9"/>
  <c r="AJ9" i="9"/>
  <c r="AL8" i="9"/>
  <c r="AK8" i="9"/>
  <c r="AJ8" i="9"/>
  <c r="AL7" i="9"/>
  <c r="AK7" i="9"/>
  <c r="AJ7" i="9"/>
  <c r="BF13" i="9"/>
  <c r="AD13" i="12" l="1"/>
  <c r="AC13" i="12"/>
  <c r="AB13" i="12"/>
  <c r="AD12" i="12"/>
  <c r="AC12" i="12"/>
  <c r="AB12" i="12"/>
  <c r="AD11" i="12"/>
  <c r="AC11" i="12"/>
  <c r="AB11" i="12"/>
  <c r="AD10" i="12"/>
  <c r="AC10" i="12"/>
  <c r="AB10" i="12"/>
  <c r="AD9" i="12"/>
  <c r="AC9" i="12"/>
  <c r="AB9" i="12"/>
  <c r="AD8" i="12"/>
  <c r="AC8" i="12"/>
  <c r="AB8" i="12"/>
  <c r="AD7" i="12"/>
  <c r="AC7" i="12"/>
  <c r="AB7" i="12"/>
  <c r="O12" i="2" l="1"/>
  <c r="N12" i="2"/>
  <c r="M12" i="2"/>
  <c r="L12" i="2"/>
  <c r="K12" i="2"/>
  <c r="J12" i="2"/>
  <c r="O11" i="2"/>
  <c r="N11" i="2"/>
  <c r="M11" i="2"/>
  <c r="L11" i="2"/>
  <c r="K11" i="2"/>
  <c r="J11" i="2"/>
  <c r="O10" i="2"/>
  <c r="N10" i="2"/>
  <c r="M10" i="2"/>
  <c r="L10" i="2"/>
  <c r="K10" i="2"/>
  <c r="J10" i="2"/>
  <c r="O9" i="2"/>
  <c r="N9" i="2"/>
  <c r="M9" i="2"/>
  <c r="L9" i="2"/>
  <c r="K9" i="2"/>
  <c r="J9" i="2"/>
  <c r="O8" i="2"/>
  <c r="N8" i="2"/>
  <c r="M8" i="2"/>
  <c r="L8" i="2"/>
  <c r="K8" i="2"/>
  <c r="J8" i="2"/>
  <c r="O7" i="2"/>
  <c r="N7" i="2"/>
  <c r="M7" i="2"/>
  <c r="L7" i="2"/>
  <c r="K7" i="2"/>
  <c r="J7" i="2"/>
  <c r="O6" i="2"/>
  <c r="N6" i="2"/>
  <c r="M6" i="2"/>
  <c r="L6" i="2"/>
  <c r="K6" i="2"/>
  <c r="T13" i="5"/>
  <c r="S13" i="5"/>
  <c r="R13" i="5"/>
  <c r="T12" i="5"/>
  <c r="S12" i="5"/>
  <c r="R12" i="5"/>
  <c r="T11" i="5"/>
  <c r="S11" i="5"/>
  <c r="R11" i="5"/>
  <c r="T10" i="5"/>
  <c r="S10" i="5"/>
  <c r="R10" i="5"/>
  <c r="T9" i="5"/>
  <c r="S9" i="5"/>
  <c r="R9" i="5"/>
  <c r="T8" i="5"/>
  <c r="S8" i="5"/>
  <c r="R8" i="5"/>
  <c r="T7" i="5"/>
  <c r="S7" i="5"/>
  <c r="R7" i="5"/>
  <c r="AH13" i="12"/>
  <c r="AG13" i="12"/>
  <c r="AF13" i="12"/>
  <c r="AH12" i="12"/>
  <c r="AG12" i="12"/>
  <c r="AF12" i="12"/>
  <c r="AH11" i="12"/>
  <c r="AG11" i="12"/>
  <c r="AF11" i="12"/>
  <c r="AH10" i="12"/>
  <c r="AG10" i="12"/>
  <c r="AF10" i="12"/>
  <c r="AH9" i="12"/>
  <c r="AG9" i="12"/>
  <c r="AF9" i="12"/>
  <c r="AH8" i="12"/>
  <c r="AG8" i="12"/>
  <c r="AF8" i="12"/>
  <c r="AH7" i="12"/>
  <c r="AG7" i="12"/>
  <c r="AF7" i="12"/>
  <c r="Z13" i="12"/>
  <c r="Y13" i="12"/>
  <c r="X13" i="12"/>
  <c r="Z12" i="12"/>
  <c r="Y12" i="12"/>
  <c r="X12" i="12"/>
  <c r="Z11" i="12"/>
  <c r="Y11" i="12"/>
  <c r="X11" i="12"/>
  <c r="Z10" i="12"/>
  <c r="Y10" i="12"/>
  <c r="X10" i="12"/>
  <c r="Z9" i="12"/>
  <c r="Y9" i="12"/>
  <c r="X9" i="12"/>
  <c r="Z8" i="12"/>
  <c r="Y8" i="12"/>
  <c r="X8" i="12"/>
  <c r="Z7" i="12"/>
  <c r="Y7" i="12"/>
  <c r="R15" i="12" l="1"/>
  <c r="Q15" i="12"/>
  <c r="P15" i="12"/>
  <c r="N15" i="12"/>
  <c r="M15" i="12"/>
  <c r="L15" i="12"/>
  <c r="J15" i="12"/>
  <c r="I15" i="12"/>
  <c r="H15" i="12"/>
  <c r="F15" i="12"/>
  <c r="E15" i="12"/>
  <c r="D15" i="12"/>
  <c r="C15" i="12"/>
  <c r="U15" i="12"/>
  <c r="V15" i="12"/>
  <c r="T15" i="12"/>
  <c r="X15" i="12" l="1"/>
  <c r="Y15" i="12"/>
  <c r="Z15" i="12"/>
  <c r="G7" i="6"/>
  <c r="E26" i="5"/>
  <c r="D26" i="5"/>
  <c r="C26" i="5"/>
  <c r="E25" i="5"/>
  <c r="D25" i="5"/>
  <c r="C25" i="5"/>
  <c r="E24" i="5"/>
  <c r="D24" i="5"/>
  <c r="C24" i="5"/>
  <c r="E23" i="5"/>
  <c r="D23" i="5"/>
  <c r="C23" i="5"/>
  <c r="E22" i="5"/>
  <c r="D22" i="5"/>
  <c r="C22" i="5"/>
  <c r="E21" i="5"/>
  <c r="D21" i="5"/>
  <c r="C21" i="5"/>
  <c r="E20" i="5"/>
  <c r="D20" i="5"/>
  <c r="D28" i="5" s="1"/>
  <c r="C20" i="5"/>
  <c r="C28" i="5" s="1"/>
  <c r="E29" i="5" l="1"/>
  <c r="C29" i="5"/>
  <c r="D29" i="5"/>
  <c r="E28" i="5"/>
  <c r="W15" i="10"/>
  <c r="U15" i="10"/>
  <c r="S15" i="10"/>
  <c r="O15" i="10"/>
  <c r="M15" i="10"/>
  <c r="G15" i="10"/>
  <c r="C15" i="10"/>
  <c r="V15" i="10"/>
  <c r="N15" i="10"/>
  <c r="K15" i="10"/>
  <c r="J15" i="10"/>
  <c r="I15" i="10"/>
  <c r="E15" i="10"/>
  <c r="R15" i="10"/>
  <c r="Q15" i="10"/>
  <c r="H14" i="2"/>
  <c r="G14" i="2"/>
  <c r="N14" i="2" s="1"/>
  <c r="F14" i="2"/>
  <c r="M14" i="2" s="1"/>
  <c r="E14" i="2"/>
  <c r="L14" i="2" s="1"/>
  <c r="D14" i="2"/>
  <c r="K14" i="2" s="1"/>
  <c r="C14" i="2"/>
  <c r="J14" i="2" s="1"/>
  <c r="B14" i="2"/>
  <c r="AH15" i="9"/>
  <c r="AH13" i="9"/>
  <c r="AH12" i="9"/>
  <c r="AH11" i="9"/>
  <c r="AH10" i="9"/>
  <c r="AH9" i="9"/>
  <c r="AH8" i="9"/>
  <c r="AH7" i="9"/>
  <c r="AC15" i="9"/>
  <c r="AC13" i="9"/>
  <c r="AC12" i="9"/>
  <c r="AC11" i="9"/>
  <c r="AC10" i="9"/>
  <c r="AC9" i="9"/>
  <c r="AC8" i="9"/>
  <c r="AC7" i="9"/>
  <c r="X13" i="9"/>
  <c r="X12" i="9"/>
  <c r="X11" i="9"/>
  <c r="X10" i="9"/>
  <c r="X9" i="9"/>
  <c r="X8" i="9"/>
  <c r="X7" i="9"/>
  <c r="AE15" i="9"/>
  <c r="Z15" i="9"/>
  <c r="U15" i="9"/>
  <c r="S13" i="9"/>
  <c r="S12" i="9"/>
  <c r="S11" i="9"/>
  <c r="S10" i="9"/>
  <c r="S9" i="9"/>
  <c r="S8" i="9"/>
  <c r="S7" i="9"/>
  <c r="N13" i="9"/>
  <c r="N12" i="9"/>
  <c r="N11" i="9"/>
  <c r="N10" i="9"/>
  <c r="N9" i="9"/>
  <c r="N8" i="9"/>
  <c r="N7" i="9"/>
  <c r="P15" i="9"/>
  <c r="K15" i="9"/>
  <c r="I13" i="9"/>
  <c r="I12" i="9"/>
  <c r="I11" i="9"/>
  <c r="I10" i="9"/>
  <c r="I9" i="9"/>
  <c r="I8" i="9"/>
  <c r="I7" i="9"/>
  <c r="F15" i="9"/>
  <c r="BL13" i="9"/>
  <c r="BK13" i="9"/>
  <c r="BJ13" i="9"/>
  <c r="BL12" i="9"/>
  <c r="BK12" i="9"/>
  <c r="BJ12" i="9"/>
  <c r="BL11" i="9"/>
  <c r="BK11" i="9"/>
  <c r="BJ11" i="9"/>
  <c r="BL10" i="9"/>
  <c r="BK10" i="9"/>
  <c r="BJ10" i="9"/>
  <c r="BL9" i="9"/>
  <c r="BK9" i="9"/>
  <c r="BJ9" i="9"/>
  <c r="BL8" i="9"/>
  <c r="BK8" i="9"/>
  <c r="BJ8" i="9"/>
  <c r="BL7" i="9"/>
  <c r="BK7" i="9"/>
  <c r="BJ7" i="9"/>
  <c r="BH13" i="9"/>
  <c r="BG13" i="9"/>
  <c r="BH12" i="9"/>
  <c r="BG12" i="9"/>
  <c r="BF12" i="9"/>
  <c r="BH11" i="9"/>
  <c r="BG11" i="9"/>
  <c r="BF11" i="9"/>
  <c r="BH10" i="9"/>
  <c r="BG10" i="9"/>
  <c r="BF10" i="9"/>
  <c r="BH9" i="9"/>
  <c r="BG9" i="9"/>
  <c r="BF9" i="9"/>
  <c r="BH8" i="9"/>
  <c r="BG8" i="9"/>
  <c r="BF8" i="9"/>
  <c r="BH7" i="9"/>
  <c r="BG7" i="9"/>
  <c r="BF7" i="9"/>
  <c r="N15" i="8"/>
  <c r="N13" i="8"/>
  <c r="N12" i="8"/>
  <c r="N11" i="8"/>
  <c r="N10" i="8"/>
  <c r="N9" i="8"/>
  <c r="N8" i="8"/>
  <c r="N7" i="8"/>
  <c r="I15" i="8"/>
  <c r="I13" i="8"/>
  <c r="I12" i="8"/>
  <c r="I11" i="8"/>
  <c r="I10" i="8"/>
  <c r="I9" i="8"/>
  <c r="I8" i="8"/>
  <c r="I7" i="8"/>
  <c r="AH16" i="9"/>
  <c r="AC16" i="9"/>
  <c r="X16" i="9"/>
  <c r="S16" i="9"/>
  <c r="N16" i="9"/>
  <c r="I16" i="9"/>
  <c r="BD15" i="9"/>
  <c r="BC15" i="9"/>
  <c r="BB15" i="9"/>
  <c r="BA15" i="9"/>
  <c r="AY15" i="9"/>
  <c r="AX15" i="9"/>
  <c r="AW15" i="9"/>
  <c r="AV15" i="9"/>
  <c r="AP15" i="9"/>
  <c r="AO15" i="9"/>
  <c r="AN15" i="9"/>
  <c r="AW16" i="9" s="1"/>
  <c r="AG15" i="9"/>
  <c r="AF15" i="9"/>
  <c r="AB15" i="9"/>
  <c r="AA15" i="9"/>
  <c r="W15" i="9"/>
  <c r="X15" i="9" s="1"/>
  <c r="V15" i="9"/>
  <c r="R15" i="9"/>
  <c r="Q15" i="9"/>
  <c r="M15" i="9"/>
  <c r="L15" i="9"/>
  <c r="H15" i="9"/>
  <c r="G15" i="9"/>
  <c r="D15" i="9"/>
  <c r="C15" i="9"/>
  <c r="M15" i="8"/>
  <c r="L15" i="8"/>
  <c r="K15" i="8"/>
  <c r="H15" i="8"/>
  <c r="G15" i="8"/>
  <c r="F15" i="8"/>
  <c r="D15" i="8"/>
  <c r="C15" i="8"/>
  <c r="R13" i="7"/>
  <c r="V13" i="7" s="1"/>
  <c r="Q13" i="7"/>
  <c r="P13" i="7"/>
  <c r="U13" i="7" s="1"/>
  <c r="Y13" i="7" s="1"/>
  <c r="O13" i="7"/>
  <c r="T13" i="7" s="1"/>
  <c r="R12" i="7"/>
  <c r="V12" i="7" s="1"/>
  <c r="Q12" i="7"/>
  <c r="P12" i="7"/>
  <c r="U12" i="7" s="1"/>
  <c r="Y12" i="7" s="1"/>
  <c r="O12" i="7"/>
  <c r="T12" i="7" s="1"/>
  <c r="R11" i="7"/>
  <c r="V11" i="7" s="1"/>
  <c r="Q11" i="7"/>
  <c r="P11" i="7"/>
  <c r="U11" i="7" s="1"/>
  <c r="Y11" i="7" s="1"/>
  <c r="O11" i="7"/>
  <c r="T11" i="7" s="1"/>
  <c r="R10" i="7"/>
  <c r="V10" i="7" s="1"/>
  <c r="Q10" i="7"/>
  <c r="P10" i="7"/>
  <c r="U10" i="7" s="1"/>
  <c r="Y10" i="7" s="1"/>
  <c r="O10" i="7"/>
  <c r="T10" i="7" s="1"/>
  <c r="R9" i="7"/>
  <c r="V9" i="7" s="1"/>
  <c r="Q9" i="7"/>
  <c r="P9" i="7"/>
  <c r="U9" i="7" s="1"/>
  <c r="Y9" i="7" s="1"/>
  <c r="O9" i="7"/>
  <c r="T9" i="7" s="1"/>
  <c r="R8" i="7"/>
  <c r="V8" i="7" s="1"/>
  <c r="Q8" i="7"/>
  <c r="P8" i="7"/>
  <c r="U8" i="7" s="1"/>
  <c r="Y8" i="7" s="1"/>
  <c r="O8" i="7"/>
  <c r="T8" i="7" s="1"/>
  <c r="R7" i="7"/>
  <c r="V7" i="7" s="1"/>
  <c r="Q7" i="7"/>
  <c r="P7" i="7"/>
  <c r="O7" i="7"/>
  <c r="T7" i="7" s="1"/>
  <c r="M15" i="7"/>
  <c r="L15" i="7"/>
  <c r="K15" i="7"/>
  <c r="J15" i="7"/>
  <c r="H15" i="7"/>
  <c r="G15" i="7"/>
  <c r="F15" i="7"/>
  <c r="E15" i="7"/>
  <c r="C15" i="7"/>
  <c r="Y15" i="6"/>
  <c r="X15" i="6"/>
  <c r="W15" i="6"/>
  <c r="Y13" i="6"/>
  <c r="X13" i="6"/>
  <c r="W13" i="6"/>
  <c r="Y12" i="6"/>
  <c r="X12" i="6"/>
  <c r="W12" i="6"/>
  <c r="Y11" i="6"/>
  <c r="X11" i="6"/>
  <c r="W11" i="6"/>
  <c r="Y10" i="6"/>
  <c r="X10" i="6"/>
  <c r="W10" i="6"/>
  <c r="Y9" i="6"/>
  <c r="X9" i="6"/>
  <c r="W9" i="6"/>
  <c r="Y8" i="6"/>
  <c r="X8" i="6"/>
  <c r="W8" i="6"/>
  <c r="Y7" i="6"/>
  <c r="X7" i="6"/>
  <c r="W7" i="6"/>
  <c r="S15" i="6"/>
  <c r="S13" i="6"/>
  <c r="S12" i="6"/>
  <c r="S11" i="6"/>
  <c r="S10" i="6"/>
  <c r="S9" i="6"/>
  <c r="S8" i="6"/>
  <c r="S7" i="6"/>
  <c r="Q8" i="6"/>
  <c r="P8" i="6"/>
  <c r="O8" i="6"/>
  <c r="Q7" i="6"/>
  <c r="P7" i="6"/>
  <c r="O7" i="6"/>
  <c r="K13" i="6"/>
  <c r="Q13" i="6" s="1"/>
  <c r="K12" i="6"/>
  <c r="Q12" i="6" s="1"/>
  <c r="K11" i="6"/>
  <c r="Q11" i="6" s="1"/>
  <c r="K10" i="6"/>
  <c r="Q10" i="6" s="1"/>
  <c r="K9" i="6"/>
  <c r="O9" i="6" s="1"/>
  <c r="K8" i="6"/>
  <c r="K7" i="6"/>
  <c r="C13" i="6"/>
  <c r="C12" i="6"/>
  <c r="C11" i="6"/>
  <c r="C10" i="6"/>
  <c r="C9" i="6"/>
  <c r="C8" i="6"/>
  <c r="C7" i="6"/>
  <c r="V15" i="6"/>
  <c r="M15" i="6"/>
  <c r="D15" i="6"/>
  <c r="N15" i="6"/>
  <c r="U15" i="6"/>
  <c r="T15" i="6"/>
  <c r="L15" i="6"/>
  <c r="F15" i="6"/>
  <c r="E15" i="6"/>
  <c r="P15" i="5"/>
  <c r="Q15" i="5"/>
  <c r="K15" i="5"/>
  <c r="O15" i="5"/>
  <c r="I15" i="5"/>
  <c r="H15" i="5"/>
  <c r="G15" i="5"/>
  <c r="E15" i="5"/>
  <c r="T15" i="5" s="1"/>
  <c r="D15" i="5"/>
  <c r="S15" i="5" s="1"/>
  <c r="C15" i="5"/>
  <c r="R15" i="5" s="1"/>
  <c r="M15" i="5"/>
  <c r="L15" i="5"/>
  <c r="J13" i="4"/>
  <c r="I13" i="4"/>
  <c r="H13" i="4"/>
  <c r="J12" i="4"/>
  <c r="I12" i="4"/>
  <c r="H12" i="4"/>
  <c r="J11" i="4"/>
  <c r="I11" i="4"/>
  <c r="H11" i="4"/>
  <c r="J10" i="4"/>
  <c r="I10" i="4"/>
  <c r="H10" i="4"/>
  <c r="J9" i="4"/>
  <c r="I9" i="4"/>
  <c r="H9" i="4"/>
  <c r="J8" i="4"/>
  <c r="I8" i="4"/>
  <c r="H8" i="4"/>
  <c r="J7" i="4"/>
  <c r="I7" i="4"/>
  <c r="H7" i="4"/>
  <c r="AG13" i="4"/>
  <c r="AW13" i="4" s="1"/>
  <c r="BA13" i="4" s="1"/>
  <c r="AF13" i="4"/>
  <c r="AR13" i="4" s="1"/>
  <c r="AE13" i="4"/>
  <c r="AU13" i="4" s="1"/>
  <c r="AY13" i="4" s="1"/>
  <c r="AG12" i="4"/>
  <c r="AW12" i="4" s="1"/>
  <c r="BA12" i="4" s="1"/>
  <c r="AF12" i="4"/>
  <c r="AV12" i="4" s="1"/>
  <c r="AZ12" i="4" s="1"/>
  <c r="AE12" i="4"/>
  <c r="AU12" i="4" s="1"/>
  <c r="AY12" i="4" s="1"/>
  <c r="AG11" i="4"/>
  <c r="AW11" i="4" s="1"/>
  <c r="BA11" i="4" s="1"/>
  <c r="AF11" i="4"/>
  <c r="AV11" i="4" s="1"/>
  <c r="AZ11" i="4" s="1"/>
  <c r="AE11" i="4"/>
  <c r="AU11" i="4" s="1"/>
  <c r="AY11" i="4" s="1"/>
  <c r="AG10" i="4"/>
  <c r="AW10" i="4" s="1"/>
  <c r="BA10" i="4" s="1"/>
  <c r="AF10" i="4"/>
  <c r="AR10" i="4" s="1"/>
  <c r="AE10" i="4"/>
  <c r="AU10" i="4" s="1"/>
  <c r="AY10" i="4" s="1"/>
  <c r="AG9" i="4"/>
  <c r="AW9" i="4" s="1"/>
  <c r="BA9" i="4" s="1"/>
  <c r="AF9" i="4"/>
  <c r="AV9" i="4" s="1"/>
  <c r="AZ9" i="4" s="1"/>
  <c r="AE9" i="4"/>
  <c r="AU9" i="4" s="1"/>
  <c r="AY9" i="4" s="1"/>
  <c r="AG8" i="4"/>
  <c r="AS8" i="4" s="1"/>
  <c r="AF8" i="4"/>
  <c r="AV8" i="4" s="1"/>
  <c r="AZ8" i="4" s="1"/>
  <c r="AE8" i="4"/>
  <c r="AU8" i="4" s="1"/>
  <c r="AY8" i="4" s="1"/>
  <c r="AG7" i="4"/>
  <c r="AW7" i="4" s="1"/>
  <c r="BA7" i="4" s="1"/>
  <c r="AF7" i="4"/>
  <c r="AV7" i="4" s="1"/>
  <c r="AZ7" i="4" s="1"/>
  <c r="AE7" i="4"/>
  <c r="AO13" i="4"/>
  <c r="AN13" i="4"/>
  <c r="AM13" i="4"/>
  <c r="AO12" i="4"/>
  <c r="AN12" i="4"/>
  <c r="AM12" i="4"/>
  <c r="AO11" i="4"/>
  <c r="AN11" i="4"/>
  <c r="AM11" i="4"/>
  <c r="AO10" i="4"/>
  <c r="AN10" i="4"/>
  <c r="AM10" i="4"/>
  <c r="AO9" i="4"/>
  <c r="AN9" i="4"/>
  <c r="AM9" i="4"/>
  <c r="AO8" i="4"/>
  <c r="AN8" i="4"/>
  <c r="AM8" i="4"/>
  <c r="AO7" i="4"/>
  <c r="AN7" i="4"/>
  <c r="AM7" i="4"/>
  <c r="AK13" i="4"/>
  <c r="AJ13" i="4"/>
  <c r="AI13" i="4"/>
  <c r="AK12" i="4"/>
  <c r="AJ12" i="4"/>
  <c r="AI12" i="4"/>
  <c r="AK11" i="4"/>
  <c r="AJ11" i="4"/>
  <c r="AI11" i="4"/>
  <c r="AK10" i="4"/>
  <c r="AJ10" i="4"/>
  <c r="AI10" i="4"/>
  <c r="AK9" i="4"/>
  <c r="AJ9" i="4"/>
  <c r="AI9" i="4"/>
  <c r="AK8" i="4"/>
  <c r="AJ8" i="4"/>
  <c r="AI8" i="4"/>
  <c r="AK7" i="4"/>
  <c r="AJ7" i="4"/>
  <c r="AI7" i="4"/>
  <c r="Y13" i="4"/>
  <c r="Y12" i="4"/>
  <c r="Y11" i="4"/>
  <c r="Y10" i="4"/>
  <c r="Y9" i="4"/>
  <c r="Y8" i="4"/>
  <c r="Y7" i="4"/>
  <c r="BI15" i="4"/>
  <c r="BH15" i="4"/>
  <c r="X15" i="4"/>
  <c r="V15" i="4"/>
  <c r="U15" i="4"/>
  <c r="T15" i="4"/>
  <c r="F15" i="4"/>
  <c r="J15" i="4" s="1"/>
  <c r="E15" i="4"/>
  <c r="I15" i="4" s="1"/>
  <c r="BM15" i="4"/>
  <c r="BL15" i="4"/>
  <c r="BK15" i="4"/>
  <c r="BG15" i="4"/>
  <c r="AC15" i="4"/>
  <c r="AB15" i="4"/>
  <c r="R15" i="4"/>
  <c r="Q15" i="4"/>
  <c r="P15" i="4"/>
  <c r="N15" i="4"/>
  <c r="M15" i="4"/>
  <c r="L15" i="4"/>
  <c r="D15" i="4"/>
  <c r="C15" i="4"/>
  <c r="BQ15" i="4"/>
  <c r="BP15" i="4"/>
  <c r="BO15" i="4"/>
  <c r="Q15" i="7" l="1"/>
  <c r="V15" i="7"/>
  <c r="T15" i="7"/>
  <c r="P15" i="7"/>
  <c r="U7" i="7"/>
  <c r="Y7" i="7" s="1"/>
  <c r="Y15" i="7" s="1"/>
  <c r="R15" i="7"/>
  <c r="S15" i="9"/>
  <c r="O14" i="2"/>
  <c r="N15" i="9"/>
  <c r="BF15" i="9"/>
  <c r="BH15" i="9"/>
  <c r="BJ15" i="9"/>
  <c r="BK15" i="9"/>
  <c r="I15" i="9"/>
  <c r="BL15" i="9"/>
  <c r="BG15" i="9"/>
  <c r="AX16" i="9"/>
  <c r="AY16" i="9"/>
  <c r="AR15" i="9"/>
  <c r="AS15" i="9"/>
  <c r="AT15" i="9"/>
  <c r="O15" i="7"/>
  <c r="P9" i="6"/>
  <c r="Q9" i="6"/>
  <c r="O10" i="6"/>
  <c r="P10" i="6"/>
  <c r="O11" i="6"/>
  <c r="P11" i="6"/>
  <c r="O12" i="6"/>
  <c r="P12" i="6"/>
  <c r="C15" i="6"/>
  <c r="O13" i="6"/>
  <c r="P13" i="6"/>
  <c r="K15" i="6"/>
  <c r="Q15" i="6" s="1"/>
  <c r="H7" i="6"/>
  <c r="I7" i="6"/>
  <c r="H15" i="4"/>
  <c r="BD7" i="4"/>
  <c r="BC8" i="4"/>
  <c r="BD8" i="4"/>
  <c r="BD9" i="4"/>
  <c r="BE9" i="4"/>
  <c r="BE10" i="4"/>
  <c r="BE12" i="4"/>
  <c r="BE7" i="4"/>
  <c r="BC9" i="4"/>
  <c r="AS13" i="4"/>
  <c r="BC10" i="4"/>
  <c r="BC11" i="4"/>
  <c r="BD11" i="4"/>
  <c r="BE11" i="4"/>
  <c r="BC12" i="4"/>
  <c r="BD12" i="4"/>
  <c r="BC13" i="4"/>
  <c r="BE13" i="4"/>
  <c r="AR7" i="4"/>
  <c r="AS12" i="4"/>
  <c r="AR8" i="4"/>
  <c r="AJ15" i="4"/>
  <c r="AK15" i="4"/>
  <c r="AQ10" i="4"/>
  <c r="AQ8" i="4"/>
  <c r="Y15" i="4"/>
  <c r="AS10" i="4"/>
  <c r="AQ9" i="4"/>
  <c r="AS9" i="4"/>
  <c r="AR12" i="4"/>
  <c r="AE15" i="4"/>
  <c r="AQ15" i="4" s="1"/>
  <c r="AW8" i="4"/>
  <c r="AW15" i="4" s="1"/>
  <c r="BE15" i="4" s="1"/>
  <c r="AR9" i="4"/>
  <c r="AV10" i="4"/>
  <c r="AQ7" i="4"/>
  <c r="AS7" i="4"/>
  <c r="AQ13" i="4"/>
  <c r="AU7" i="4"/>
  <c r="BC7" i="4" s="1"/>
  <c r="AR11" i="4"/>
  <c r="AS11" i="4"/>
  <c r="AQ11" i="4"/>
  <c r="AQ12" i="4"/>
  <c r="AV13" i="4"/>
  <c r="BD13" i="4" s="1"/>
  <c r="AM15" i="4"/>
  <c r="AN15" i="4"/>
  <c r="AO15" i="4"/>
  <c r="AA15" i="4"/>
  <c r="AF15" i="4"/>
  <c r="AR15" i="4" s="1"/>
  <c r="AG15" i="4"/>
  <c r="AS15" i="4" s="1"/>
  <c r="U15" i="7" l="1"/>
  <c r="BD16" i="9"/>
  <c r="BC16" i="9"/>
  <c r="BB16" i="9"/>
  <c r="O15" i="6"/>
  <c r="G15" i="6"/>
  <c r="H15" i="6"/>
  <c r="P15" i="6"/>
  <c r="I15" i="6"/>
  <c r="BA8" i="4"/>
  <c r="BE8" i="4"/>
  <c r="AZ10" i="4"/>
  <c r="BD10" i="4"/>
  <c r="AI15" i="4"/>
  <c r="BA15" i="4"/>
  <c r="AV15" i="4"/>
  <c r="AZ13" i="4"/>
  <c r="AU15" i="4"/>
  <c r="BC15" i="4" s="1"/>
  <c r="AY7" i="4"/>
  <c r="BD15" i="4" l="1"/>
  <c r="AZ15" i="4"/>
  <c r="AY15" i="4"/>
</calcChain>
</file>

<file path=xl/sharedStrings.xml><?xml version="1.0" encoding="utf-8"?>
<sst xmlns="http://schemas.openxmlformats.org/spreadsheetml/2006/main" count="904" uniqueCount="187">
  <si>
    <t>Clatsop</t>
  </si>
  <si>
    <t>Tillamook</t>
  </si>
  <si>
    <t>Lincoln</t>
  </si>
  <si>
    <t>Lane</t>
  </si>
  <si>
    <t>Douglas</t>
  </si>
  <si>
    <t>Coos</t>
  </si>
  <si>
    <t>Curry</t>
  </si>
  <si>
    <t>Total Number of Buildings</t>
  </si>
  <si>
    <t>PDsNone</t>
  </si>
  <si>
    <t>PDsSlight</t>
  </si>
  <si>
    <t>PDsModerate</t>
  </si>
  <si>
    <t>PDsExtensive</t>
  </si>
  <si>
    <t>PDsComplete</t>
  </si>
  <si>
    <t>Total Buildings Damaged</t>
  </si>
  <si>
    <t>Building Replacement Cost by Tsunami Zone ($ Million)</t>
  </si>
  <si>
    <t>Medium</t>
  </si>
  <si>
    <t>Large</t>
  </si>
  <si>
    <t>XX-Large</t>
  </si>
  <si>
    <t>Building Loss - CSZ Earthquake ($ Million)</t>
  </si>
  <si>
    <t>Building Loss Ratio - CSZ Earthquake</t>
  </si>
  <si>
    <t>Building Loss - Tsunami ($ Million)</t>
  </si>
  <si>
    <t>These results are limited to the tsunami zone.</t>
  </si>
  <si>
    <t xml:space="preserve">Table 3- 4 Alt. </t>
  </si>
  <si>
    <t>Earthquake- and tsunami-induced building damage and debris estimates by community zone. The Earthquake building loss is for all buildings in the XX-Large tsunami zone. Combined building loss quantifies the buildings in the particular tsunami zone.</t>
  </si>
  <si>
    <t>Entire Community</t>
  </si>
  <si>
    <t>Building Loss - CSZ Earthquake</t>
  </si>
  <si>
    <t>Number of Buildings</t>
  </si>
  <si>
    <t>Number of Buildings by Tsunami Zone</t>
  </si>
  <si>
    <t>INSIDE of each tsunami zone              ($ Million)</t>
  </si>
  <si>
    <t>OUTSIDE of each tsunami zone            ($ Million)</t>
  </si>
  <si>
    <t>Combined Building Loss: Earthquake and Tsunami Scenario ($ Million)</t>
  </si>
  <si>
    <t>Building Loss Percent:                Tsunami Scenario</t>
  </si>
  <si>
    <t>Building Loss Percent:          Earthquake Scenario</t>
  </si>
  <si>
    <t>Combined Building Loss Percent: Earthquake and Tsunami Scenario</t>
  </si>
  <si>
    <t>Total Building Loss ($Million): Earthquake and Tsunami Scenario</t>
  </si>
  <si>
    <t>Combined Building Debris: Earthquake and Tsunami Scenario (Tons)</t>
  </si>
  <si>
    <t>Vehicle Debris (Tons)</t>
  </si>
  <si>
    <t>Building Debris + Vehicle Debris (Tons)</t>
  </si>
  <si>
    <t>Community</t>
  </si>
  <si>
    <t>Total / Avg</t>
  </si>
  <si>
    <t>Tsunami Building Losses as % of Total Losses</t>
  </si>
  <si>
    <t>Earthquake Building Losses as % of Total Losses</t>
  </si>
  <si>
    <t>Buildings by Tsunami Zone Expressed as % of Total</t>
  </si>
  <si>
    <t xml:space="preserve">Table 3- 1. </t>
  </si>
  <si>
    <t>Permanent and temporary resident demographics per tsunami zone.</t>
  </si>
  <si>
    <t>Permanent Residents</t>
  </si>
  <si>
    <t>Temporary Residents</t>
  </si>
  <si>
    <t>Percent (%) Increase</t>
  </si>
  <si>
    <t>Total Population</t>
  </si>
  <si>
    <t>% of Perm + Residents Relative to Total</t>
  </si>
  <si>
    <t>Tsunami Zone</t>
  </si>
  <si>
    <t>Permanent</t>
  </si>
  <si>
    <t>Permanent + Temporary</t>
  </si>
  <si>
    <t>M1</t>
  </si>
  <si>
    <t>L1</t>
  </si>
  <si>
    <t>XXL1</t>
  </si>
  <si>
    <t>Visitor</t>
  </si>
  <si>
    <t xml:space="preserve">Table 3- 2. </t>
  </si>
  <si>
    <t>Permanent resident age demographics per tsunami zone.</t>
  </si>
  <si>
    <t>M1 - Ratio</t>
  </si>
  <si>
    <t>L1 - Ratio</t>
  </si>
  <si>
    <t>XXL1 - Ratio</t>
  </si>
  <si>
    <t>&lt; 5</t>
  </si>
  <si>
    <t>5 to 65</t>
  </si>
  <si>
    <t>≥ 65</t>
  </si>
  <si>
    <t>Total</t>
  </si>
  <si>
    <t>Includes outsize tsunami zone.</t>
  </si>
  <si>
    <t xml:space="preserve">Table 3- 5. </t>
  </si>
  <si>
    <t>Earthquake-induced injuries by community zone. See Table 2-2 for more complete description of Hazus injury levels.</t>
  </si>
  <si>
    <t>Combined Totals</t>
  </si>
  <si>
    <t>Level 1:</t>
  </si>
  <si>
    <t>Level 2:</t>
  </si>
  <si>
    <t>Level 3:</t>
  </si>
  <si>
    <t>Level 4:</t>
  </si>
  <si>
    <t>Minor Injuries</t>
  </si>
  <si>
    <t>Injuries Requiring Hospitalization</t>
  </si>
  <si>
    <t>Life-Threatening Injuries</t>
  </si>
  <si>
    <t>Deaths</t>
  </si>
  <si>
    <t xml:space="preserve">Table 3- 7. </t>
  </si>
  <si>
    <t>Injury and fatality estimate for XX-Large tsunami scenario, by community zone, for three median departure times. Number of residents combines permanent and temporary residents. Injury percentage is number of injuries divided by injuries and fatalities.</t>
  </si>
  <si>
    <t>Number of Permanent Residents</t>
  </si>
  <si>
    <t>Total Number of Residents</t>
  </si>
  <si>
    <t>10 minute departure</t>
  </si>
  <si>
    <t>15 minute departure</t>
  </si>
  <si>
    <t>Injuries</t>
  </si>
  <si>
    <t>Fatalities</t>
  </si>
  <si>
    <t>Injuries Percent of total Casualties</t>
  </si>
  <si>
    <t>These results are limited to the tsunami zone, except for the EQ stuff.</t>
  </si>
  <si>
    <t>Table 3- 6. Estimated injury and fatalities associated with a CSZ (Mw = 9.0) earthquake and XXL1 tsunami, based on a 2 AM summer weekend scenario.</t>
  </si>
  <si>
    <t>DISPLACED</t>
  </si>
  <si>
    <t>DISPLACED from EQ (building &gt; 50% damage)</t>
  </si>
  <si>
    <t>Permanent Residents Only</t>
  </si>
  <si>
    <t>Temporary Residents Only</t>
  </si>
  <si>
    <t>Earthquake</t>
  </si>
  <si>
    <t>Outside M1</t>
  </si>
  <si>
    <t>Outside L1</t>
  </si>
  <si>
    <t>Outside XXL1</t>
  </si>
  <si>
    <t>Injury Ratio</t>
  </si>
  <si>
    <t>Displaced</t>
  </si>
  <si>
    <t>DISPLACED (Tsu+EQ)</t>
  </si>
  <si>
    <t>Resident</t>
  </si>
  <si>
    <t>Fatality Ratio</t>
  </si>
  <si>
    <t>Some results are limited to the tsunami zone.</t>
  </si>
  <si>
    <t>Building Content Loss CSZ Earthquake</t>
  </si>
  <si>
    <t>Entire Community EQ Loss  + Tsu Loss</t>
  </si>
  <si>
    <t>TSUNAMI ONLY (this is tsunami - EQ)</t>
  </si>
  <si>
    <t>Building Content Cost by Tsunami Zone ($ Million)</t>
  </si>
  <si>
    <t>Building Content Loss - CSZ Earthquake ($ Million)</t>
  </si>
  <si>
    <t>Combined Building Content Loss: Earthquake and Tsunami Scenario ($ Million)</t>
  </si>
  <si>
    <t>Total Building Content Loss ($Million): Earthquake and Tsunami Scenario</t>
  </si>
  <si>
    <t>Building Content Loss: Tsunami Scenario ($ Million)</t>
  </si>
  <si>
    <t>Stdev</t>
  </si>
  <si>
    <t xml:space="preserve"> </t>
  </si>
  <si>
    <t>Building Count &gt;50% tsunami damage only</t>
  </si>
  <si>
    <t>Building Count &gt;50% combined tsunami + EQ damage</t>
  </si>
  <si>
    <t>Building Count &gt;50%  EQ damage</t>
  </si>
  <si>
    <t>Building Count &gt;50% damage - Entire community</t>
  </si>
  <si>
    <t>M</t>
  </si>
  <si>
    <t>L</t>
  </si>
  <si>
    <t>XXL</t>
  </si>
  <si>
    <t>Outside M</t>
  </si>
  <si>
    <t>Outside L</t>
  </si>
  <si>
    <t>Outside XXL</t>
  </si>
  <si>
    <t>Hospitalization</t>
  </si>
  <si>
    <t>Combined fatalities</t>
  </si>
  <si>
    <t>TSUNAMI ONLY (tsunami - EQ)</t>
  </si>
  <si>
    <t>INSIDE of each tsunami zone            ($ Million)</t>
  </si>
  <si>
    <t>Building Loss - Earthquake+Tsunami</t>
  </si>
  <si>
    <t>Combined Building Loss             INSIDE of each tsunami zone            ($ Million)</t>
  </si>
  <si>
    <t>Building Content Loss     CSZ Earthquake                  ($ Million)</t>
  </si>
  <si>
    <t>Building Loss                   CSZ Earthquake                 ($ Million)</t>
  </si>
  <si>
    <t>TOTAL LOSS - Building &amp; Content ($Million)                             Earthquake and Tsunami Scenario</t>
  </si>
  <si>
    <t>Resident - Tsunami Zone (%)</t>
  </si>
  <si>
    <t>Visitor- Tsunami Zone (%)</t>
  </si>
  <si>
    <t>Visitor - Tsunami Zone (%)</t>
  </si>
  <si>
    <t>Combined</t>
  </si>
  <si>
    <t>DISPLACED from</t>
  </si>
  <si>
    <t>EQ (building &gt; 50% damage)</t>
  </si>
  <si>
    <t>Outs M1</t>
  </si>
  <si>
    <t>Outs L1</t>
  </si>
  <si>
    <t>Outs XXL1</t>
  </si>
  <si>
    <t>% Survive</t>
  </si>
  <si>
    <t># Who Survive</t>
  </si>
  <si>
    <t>Resident - Tsunami Zone</t>
  </si>
  <si>
    <t>Visitor - Tsunami Zone</t>
  </si>
  <si>
    <t>Visitor (Tsu + Eq)</t>
  </si>
  <si>
    <t>Resident (Tsu + Eq)</t>
  </si>
  <si>
    <t>County</t>
  </si>
  <si>
    <t>Year MEAN</t>
  </si>
  <si>
    <t>Manufactured Housing COUNT</t>
  </si>
  <si>
    <t>Manufactured XXL Housing COUNT</t>
  </si>
  <si>
    <t>Manufactured Housing PCT</t>
  </si>
  <si>
    <t>Manufactured XXL Housing PCT</t>
  </si>
  <si>
    <t>LQS XXL MEAN</t>
  </si>
  <si>
    <t>LSS MEAN</t>
  </si>
  <si>
    <t>LSS XXL MEAN</t>
  </si>
  <si>
    <t>PGA MEAN</t>
  </si>
  <si>
    <t>SA03 MEAN</t>
  </si>
  <si>
    <t>SA10 MEAN</t>
  </si>
  <si>
    <t>Ratio</t>
  </si>
  <si>
    <t>Total Injuries</t>
  </si>
  <si>
    <t>LQS XXL STD</t>
  </si>
  <si>
    <t>PGA STD</t>
  </si>
  <si>
    <t>SA03 STD</t>
  </si>
  <si>
    <t>SA10 STD</t>
  </si>
  <si>
    <t>NEHRP - Count and Percent</t>
  </si>
  <si>
    <t>Building Count</t>
  </si>
  <si>
    <t>B</t>
  </si>
  <si>
    <t>C</t>
  </si>
  <si>
    <t>D</t>
  </si>
  <si>
    <t>E</t>
  </si>
  <si>
    <t>B Pct</t>
  </si>
  <si>
    <t>C Pct</t>
  </si>
  <si>
    <t>D Pct</t>
  </si>
  <si>
    <t>E Pct</t>
  </si>
  <si>
    <t>% of Residents Relative to Total</t>
  </si>
  <si>
    <t>% of Visitors Relative to Total</t>
  </si>
  <si>
    <t>Survivability Ratio</t>
  </si>
  <si>
    <t>Residents</t>
  </si>
  <si>
    <t>Visitors</t>
  </si>
  <si>
    <t>Resident+Visitor Fatality</t>
  </si>
  <si>
    <t>Resident+Visitor Survivability</t>
  </si>
  <si>
    <t>% of Visitors Relative to Total Pop</t>
  </si>
  <si>
    <t>EQ related building damage only</t>
  </si>
  <si>
    <t>Percentage</t>
  </si>
  <si>
    <t>Number of</t>
  </si>
  <si>
    <t>Combined injuries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</si>
</sst>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0.0%"/>
  </numFmts>
  <fonts count="3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9"/>
      <color rgb="FF000000"/>
      <name val="Calibri"/>
      <family val="2"/>
    </font>
    <font>
      <sz val="9"/>
      <color theme="1"/>
      <name val="Aptos Narrow"/>
      <family val="2"/>
      <scheme val="minor"/>
    </font>
    <font>
      <sz val="9"/>
      <color theme="1"/>
      <name val="Calibri"/>
      <family val="2"/>
    </font>
    <font>
      <b/>
      <sz val="11"/>
      <name val="Aptos Narrow"/>
      <family val="2"/>
      <scheme val="minor"/>
    </font>
    <font>
      <sz val="11"/>
      <color rgb="FF000000"/>
      <name val="Calibri"/>
      <family val="2"/>
    </font>
    <font>
      <sz val="9"/>
      <color rgb="FF000000"/>
      <name val="Calibri"/>
      <family val="2"/>
    </font>
    <font>
      <sz val="9"/>
      <color rgb="FF000000"/>
      <name val="Aptos Narrow"/>
      <family val="2"/>
      <scheme val="minor"/>
    </font>
    <font>
      <b/>
      <sz val="9"/>
      <color rgb="FF000000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b/>
      <sz val="22"/>
      <color rgb="FFFF0000"/>
      <name val="Aptos Narrow"/>
      <family val="2"/>
      <scheme val="minor"/>
    </font>
    <font>
      <b/>
      <sz val="9"/>
      <color theme="0"/>
      <name val="Calibri"/>
      <family val="2"/>
    </font>
    <font>
      <b/>
      <sz val="11"/>
      <color rgb="FFFF0000"/>
      <name val="Aptos Narrow"/>
      <family val="2"/>
      <scheme val="minor"/>
    </font>
    <font>
      <b/>
      <sz val="20"/>
      <color rgb="FFFF00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9"/>
      <color theme="1"/>
      <name val="Calibri"/>
      <family val="2"/>
    </font>
    <font>
      <b/>
      <sz val="9"/>
      <color theme="0"/>
      <name val="Aptos Narrow"/>
      <family val="2"/>
      <scheme val="minor"/>
    </font>
    <font>
      <b/>
      <sz val="10"/>
      <color rgb="FF000000"/>
      <name val="Calibri"/>
      <family val="2"/>
    </font>
    <font>
      <sz val="10"/>
      <color theme="1"/>
      <name val="Aptos Narrow"/>
      <family val="2"/>
      <scheme val="minor"/>
    </font>
    <font>
      <b/>
      <sz val="10"/>
      <color rgb="FF000000"/>
      <name val="Aptos Narrow"/>
      <family val="2"/>
      <scheme val="minor"/>
    </font>
    <font>
      <sz val="10"/>
      <color rgb="FF000000"/>
      <name val="Calibri"/>
      <family val="2"/>
    </font>
    <font>
      <b/>
      <sz val="10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b/>
      <i/>
      <sz val="11"/>
      <color theme="1"/>
      <name val="Aptos Narrow"/>
      <family val="2"/>
      <scheme val="minor"/>
    </font>
    <font>
      <b/>
      <i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rgb="FF00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900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C8604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1" fillId="0" borderId="0"/>
  </cellStyleXfs>
  <cellXfs count="276">
    <xf numFmtId="0" fontId="0" fillId="0" borderId="0" xfId="0"/>
    <xf numFmtId="2" fontId="0" fillId="0" borderId="0" xfId="0" applyNumberFormat="1"/>
    <xf numFmtId="9" fontId="1" fillId="0" borderId="3" xfId="1" applyBorder="1"/>
    <xf numFmtId="164" fontId="0" fillId="0" borderId="0" xfId="0" applyNumberFormat="1"/>
    <xf numFmtId="1" fontId="0" fillId="0" borderId="0" xfId="0" applyNumberFormat="1"/>
    <xf numFmtId="9" fontId="1" fillId="0" borderId="4" xfId="1" applyBorder="1"/>
    <xf numFmtId="9" fontId="1" fillId="0" borderId="0" xfId="1" applyBorder="1"/>
    <xf numFmtId="0" fontId="4" fillId="0" borderId="5" xfId="0" applyFont="1" applyBorder="1" applyAlignment="1">
      <alignment horizontal="center" vertical="center" wrapText="1"/>
    </xf>
    <xf numFmtId="0" fontId="0" fillId="0" borderId="5" xfId="0" applyBorder="1"/>
    <xf numFmtId="0" fontId="4" fillId="0" borderId="5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5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3" fontId="8" fillId="0" borderId="0" xfId="0" applyNumberFormat="1" applyFont="1" applyAlignment="1">
      <alignment horizontal="right" vertical="center"/>
    </xf>
    <xf numFmtId="3" fontId="0" fillId="0" borderId="0" xfId="0" applyNumberFormat="1"/>
    <xf numFmtId="165" fontId="0" fillId="0" borderId="0" xfId="0" applyNumberFormat="1"/>
    <xf numFmtId="9" fontId="0" fillId="0" borderId="0" xfId="0" applyNumberFormat="1"/>
    <xf numFmtId="0" fontId="8" fillId="0" borderId="5" xfId="0" applyFont="1" applyBorder="1" applyAlignment="1">
      <alignment horizontal="left" vertical="center"/>
    </xf>
    <xf numFmtId="3" fontId="8" fillId="0" borderId="5" xfId="0" applyNumberFormat="1" applyFont="1" applyBorder="1" applyAlignment="1">
      <alignment horizontal="left" vertical="center"/>
    </xf>
    <xf numFmtId="3" fontId="9" fillId="0" borderId="5" xfId="0" applyNumberFormat="1" applyFont="1" applyBorder="1" applyAlignment="1">
      <alignment horizontal="left" vertical="center"/>
    </xf>
    <xf numFmtId="165" fontId="9" fillId="0" borderId="5" xfId="0" applyNumberFormat="1" applyFont="1" applyBorder="1" applyAlignment="1">
      <alignment horizontal="left" vertical="center"/>
    </xf>
    <xf numFmtId="165" fontId="9" fillId="0" borderId="0" xfId="0" applyNumberFormat="1" applyFont="1" applyAlignment="1">
      <alignment horizontal="left" vertical="center"/>
    </xf>
    <xf numFmtId="9" fontId="9" fillId="0" borderId="5" xfId="0" applyNumberFormat="1" applyFont="1" applyBorder="1" applyAlignment="1">
      <alignment horizontal="left" vertical="center"/>
    </xf>
    <xf numFmtId="3" fontId="9" fillId="0" borderId="0" xfId="0" applyNumberFormat="1" applyFont="1" applyAlignment="1">
      <alignment horizontal="left" vertical="center"/>
    </xf>
    <xf numFmtId="164" fontId="9" fillId="0" borderId="0" xfId="0" applyNumberFormat="1" applyFont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3" fontId="0" fillId="0" borderId="3" xfId="0" applyNumberFormat="1" applyBorder="1"/>
    <xf numFmtId="9" fontId="0" fillId="0" borderId="3" xfId="0" applyNumberFormat="1" applyBorder="1"/>
    <xf numFmtId="0" fontId="10" fillId="0" borderId="4" xfId="0" applyFont="1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11" fillId="0" borderId="3" xfId="0" applyFont="1" applyBorder="1" applyAlignment="1">
      <alignment vertical="center"/>
    </xf>
    <xf numFmtId="0" fontId="11" fillId="0" borderId="5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5" fillId="0" borderId="0" xfId="0" applyFont="1"/>
    <xf numFmtId="3" fontId="5" fillId="0" borderId="0" xfId="0" applyNumberFormat="1" applyFont="1"/>
    <xf numFmtId="9" fontId="5" fillId="0" borderId="0" xfId="2" applyFont="1"/>
    <xf numFmtId="0" fontId="5" fillId="0" borderId="5" xfId="0" applyFont="1" applyBorder="1"/>
    <xf numFmtId="3" fontId="5" fillId="0" borderId="5" xfId="0" applyNumberFormat="1" applyFont="1" applyBorder="1"/>
    <xf numFmtId="0" fontId="8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17" fontId="4" fillId="0" borderId="5" xfId="0" applyNumberFormat="1" applyFont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3" fontId="9" fillId="0" borderId="0" xfId="0" applyNumberFormat="1" applyFont="1" applyAlignment="1">
      <alignment horizontal="center" vertical="center"/>
    </xf>
    <xf numFmtId="9" fontId="9" fillId="0" borderId="0" xfId="0" applyNumberFormat="1" applyFont="1" applyAlignment="1">
      <alignment horizontal="center" vertical="center"/>
    </xf>
    <xf numFmtId="0" fontId="9" fillId="0" borderId="5" xfId="0" applyFont="1" applyBorder="1" applyAlignment="1">
      <alignment horizontal="left" vertical="center"/>
    </xf>
    <xf numFmtId="3" fontId="9" fillId="0" borderId="5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9" fillId="0" borderId="0" xfId="0" applyNumberFormat="1" applyFont="1" applyAlignment="1">
      <alignment horizontal="right" vertical="center"/>
    </xf>
    <xf numFmtId="9" fontId="9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3" fontId="9" fillId="0" borderId="3" xfId="0" applyNumberFormat="1" applyFont="1" applyBorder="1" applyAlignment="1">
      <alignment horizontal="center" vertical="center"/>
    </xf>
    <xf numFmtId="9" fontId="9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/>
    </xf>
    <xf numFmtId="0" fontId="13" fillId="9" borderId="0" xfId="0" applyFont="1" applyFill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3" fontId="0" fillId="0" borderId="5" xfId="0" applyNumberFormat="1" applyBorder="1"/>
    <xf numFmtId="3" fontId="6" fillId="0" borderId="0" xfId="0" applyNumberFormat="1" applyFont="1"/>
    <xf numFmtId="9" fontId="6" fillId="0" borderId="0" xfId="1" applyFont="1"/>
    <xf numFmtId="0" fontId="6" fillId="0" borderId="0" xfId="0" applyFont="1"/>
    <xf numFmtId="9" fontId="6" fillId="0" borderId="0" xfId="0" applyNumberFormat="1" applyFont="1"/>
    <xf numFmtId="1" fontId="6" fillId="0" borderId="0" xfId="0" applyNumberFormat="1" applyFont="1"/>
    <xf numFmtId="9" fontId="5" fillId="0" borderId="0" xfId="0" applyNumberFormat="1" applyFont="1"/>
    <xf numFmtId="3" fontId="5" fillId="0" borderId="3" xfId="0" applyNumberFormat="1" applyFont="1" applyBorder="1"/>
    <xf numFmtId="9" fontId="5" fillId="0" borderId="3" xfId="1" applyFont="1" applyBorder="1"/>
    <xf numFmtId="9" fontId="5" fillId="0" borderId="3" xfId="0" applyNumberFormat="1" applyFont="1" applyBorder="1"/>
    <xf numFmtId="0" fontId="5" fillId="0" borderId="3" xfId="0" applyFont="1" applyBorder="1"/>
    <xf numFmtId="0" fontId="2" fillId="10" borderId="0" xfId="0" applyFont="1" applyFill="1"/>
    <xf numFmtId="0" fontId="0" fillId="10" borderId="0" xfId="0" applyFill="1"/>
    <xf numFmtId="0" fontId="4" fillId="0" borderId="4" xfId="0" applyFont="1" applyBorder="1" applyAlignment="1">
      <alignment horizontal="left" vertical="center"/>
    </xf>
    <xf numFmtId="0" fontId="0" fillId="0" borderId="0" xfId="0" applyAlignment="1">
      <alignment wrapText="1"/>
    </xf>
    <xf numFmtId="9" fontId="1" fillId="0" borderId="0" xfId="2"/>
    <xf numFmtId="2" fontId="0" fillId="0" borderId="3" xfId="0" applyNumberFormat="1" applyBorder="1"/>
    <xf numFmtId="1" fontId="0" fillId="0" borderId="3" xfId="0" applyNumberFormat="1" applyBorder="1"/>
    <xf numFmtId="3" fontId="0" fillId="12" borderId="0" xfId="0" applyNumberFormat="1" applyFill="1"/>
    <xf numFmtId="165" fontId="9" fillId="12" borderId="5" xfId="0" applyNumberFormat="1" applyFont="1" applyFill="1" applyBorder="1" applyAlignment="1">
      <alignment horizontal="left" vertical="center"/>
    </xf>
    <xf numFmtId="3" fontId="0" fillId="12" borderId="3" xfId="0" applyNumberFormat="1" applyFill="1" applyBorder="1"/>
    <xf numFmtId="0" fontId="4" fillId="12" borderId="5" xfId="0" applyFont="1" applyFill="1" applyBorder="1" applyAlignment="1">
      <alignment horizontal="center" vertical="center"/>
    </xf>
    <xf numFmtId="164" fontId="9" fillId="12" borderId="0" xfId="0" applyNumberFormat="1" applyFont="1" applyFill="1" applyAlignment="1">
      <alignment horizontal="left" vertical="center"/>
    </xf>
    <xf numFmtId="164" fontId="0" fillId="12" borderId="0" xfId="0" applyNumberFormat="1" applyFill="1"/>
    <xf numFmtId="0" fontId="2" fillId="0" borderId="0" xfId="0" applyFont="1" applyAlignment="1">
      <alignment horizontal="center"/>
    </xf>
    <xf numFmtId="9" fontId="0" fillId="0" borderId="0" xfId="1" applyFont="1"/>
    <xf numFmtId="0" fontId="15" fillId="0" borderId="0" xfId="0" applyFont="1"/>
    <xf numFmtId="0" fontId="16" fillId="0" borderId="0" xfId="0" applyFont="1"/>
    <xf numFmtId="9" fontId="2" fillId="0" borderId="0" xfId="1" applyFont="1"/>
    <xf numFmtId="166" fontId="0" fillId="0" borderId="0" xfId="1" applyNumberFormat="1" applyFont="1"/>
    <xf numFmtId="0" fontId="2" fillId="0" borderId="3" xfId="0" applyFont="1" applyBorder="1" applyAlignment="1">
      <alignment horizontal="center"/>
    </xf>
    <xf numFmtId="0" fontId="4" fillId="11" borderId="5" xfId="0" applyFont="1" applyFill="1" applyBorder="1" applyAlignment="1">
      <alignment horizontal="center" vertical="center"/>
    </xf>
    <xf numFmtId="3" fontId="0" fillId="11" borderId="0" xfId="0" applyNumberFormat="1" applyFill="1"/>
    <xf numFmtId="164" fontId="9" fillId="11" borderId="0" xfId="0" applyNumberFormat="1" applyFont="1" applyFill="1" applyAlignment="1">
      <alignment horizontal="left" vertical="center"/>
    </xf>
    <xf numFmtId="164" fontId="0" fillId="11" borderId="0" xfId="0" applyNumberFormat="1" applyFill="1"/>
    <xf numFmtId="3" fontId="0" fillId="11" borderId="3" xfId="0" applyNumberFormat="1" applyFill="1" applyBorder="1"/>
    <xf numFmtId="3" fontId="6" fillId="12" borderId="0" xfId="0" applyNumberFormat="1" applyFont="1" applyFill="1"/>
    <xf numFmtId="3" fontId="5" fillId="12" borderId="3" xfId="0" applyNumberFormat="1" applyFont="1" applyFill="1" applyBorder="1"/>
    <xf numFmtId="0" fontId="14" fillId="15" borderId="5" xfId="0" applyFont="1" applyFill="1" applyBorder="1" applyAlignment="1">
      <alignment horizontal="center" vertical="center"/>
    </xf>
    <xf numFmtId="3" fontId="14" fillId="15" borderId="0" xfId="0" applyNumberFormat="1" applyFont="1" applyFill="1"/>
    <xf numFmtId="0" fontId="17" fillId="15" borderId="0" xfId="0" applyFont="1" applyFill="1"/>
    <xf numFmtId="3" fontId="19" fillId="15" borderId="3" xfId="0" applyNumberFormat="1" applyFont="1" applyFill="1" applyBorder="1"/>
    <xf numFmtId="0" fontId="21" fillId="0" borderId="3" xfId="0" applyFont="1" applyBorder="1"/>
    <xf numFmtId="0" fontId="21" fillId="0" borderId="0" xfId="0" applyFont="1"/>
    <xf numFmtId="0" fontId="22" fillId="0" borderId="5" xfId="0" applyFont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3" fontId="21" fillId="0" borderId="0" xfId="0" applyNumberFormat="1" applyFont="1"/>
    <xf numFmtId="0" fontId="21" fillId="0" borderId="5" xfId="0" applyFont="1" applyBorder="1"/>
    <xf numFmtId="3" fontId="21" fillId="0" borderId="5" xfId="0" applyNumberFormat="1" applyFont="1" applyBorder="1"/>
    <xf numFmtId="3" fontId="21" fillId="0" borderId="3" xfId="0" applyNumberFormat="1" applyFont="1" applyBorder="1"/>
    <xf numFmtId="9" fontId="21" fillId="0" borderId="0" xfId="1" applyFont="1"/>
    <xf numFmtId="9" fontId="21" fillId="0" borderId="3" xfId="1" applyFont="1" applyBorder="1"/>
    <xf numFmtId="0" fontId="0" fillId="16" borderId="0" xfId="0" applyFill="1"/>
    <xf numFmtId="3" fontId="0" fillId="16" borderId="0" xfId="0" applyNumberFormat="1" applyFill="1"/>
    <xf numFmtId="3" fontId="0" fillId="16" borderId="3" xfId="0" applyNumberFormat="1" applyFill="1" applyBorder="1"/>
    <xf numFmtId="3" fontId="0" fillId="17" borderId="0" xfId="0" applyNumberFormat="1" applyFill="1"/>
    <xf numFmtId="0" fontId="0" fillId="17" borderId="0" xfId="0" applyFill="1"/>
    <xf numFmtId="3" fontId="21" fillId="17" borderId="3" xfId="0" applyNumberFormat="1" applyFont="1" applyFill="1" applyBorder="1"/>
    <xf numFmtId="3" fontId="0" fillId="18" borderId="0" xfId="0" applyNumberFormat="1" applyFill="1"/>
    <xf numFmtId="0" fontId="0" fillId="18" borderId="0" xfId="0" applyFill="1"/>
    <xf numFmtId="3" fontId="21" fillId="18" borderId="3" xfId="0" applyNumberFormat="1" applyFont="1" applyFill="1" applyBorder="1"/>
    <xf numFmtId="0" fontId="24" fillId="0" borderId="0" xfId="0" applyFont="1"/>
    <xf numFmtId="9" fontId="0" fillId="0" borderId="3" xfId="1" applyFont="1" applyBorder="1"/>
    <xf numFmtId="9" fontId="0" fillId="0" borderId="0" xfId="1" applyFont="1" applyFill="1" applyBorder="1"/>
    <xf numFmtId="3" fontId="0" fillId="8" borderId="0" xfId="0" applyNumberFormat="1" applyFill="1"/>
    <xf numFmtId="3" fontId="0" fillId="8" borderId="5" xfId="0" applyNumberFormat="1" applyFill="1" applyBorder="1"/>
    <xf numFmtId="3" fontId="0" fillId="8" borderId="3" xfId="0" applyNumberFormat="1" applyFill="1" applyBorder="1"/>
    <xf numFmtId="0" fontId="11" fillId="14" borderId="5" xfId="0" applyFont="1" applyFill="1" applyBorder="1" applyAlignment="1">
      <alignment horizontal="center" vertical="center"/>
    </xf>
    <xf numFmtId="3" fontId="0" fillId="14" borderId="0" xfId="0" applyNumberFormat="1" applyFill="1"/>
    <xf numFmtId="0" fontId="0" fillId="14" borderId="0" xfId="0" applyFill="1"/>
    <xf numFmtId="3" fontId="0" fillId="14" borderId="3" xfId="0" applyNumberFormat="1" applyFill="1" applyBorder="1"/>
    <xf numFmtId="0" fontId="11" fillId="21" borderId="5" xfId="0" applyFont="1" applyFill="1" applyBorder="1" applyAlignment="1">
      <alignment horizontal="center" vertical="center"/>
    </xf>
    <xf numFmtId="3" fontId="5" fillId="21" borderId="0" xfId="0" applyNumberFormat="1" applyFont="1" applyFill="1"/>
    <xf numFmtId="3" fontId="5" fillId="21" borderId="5" xfId="0" applyNumberFormat="1" applyFont="1" applyFill="1" applyBorder="1"/>
    <xf numFmtId="3" fontId="0" fillId="21" borderId="3" xfId="0" applyNumberFormat="1" applyFill="1" applyBorder="1"/>
    <xf numFmtId="0" fontId="25" fillId="22" borderId="7" xfId="0" applyFont="1" applyFill="1" applyBorder="1" applyAlignment="1">
      <alignment horizontal="center" vertical="center" wrapText="1"/>
    </xf>
    <xf numFmtId="0" fontId="25" fillId="22" borderId="8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vertical="center"/>
    </xf>
    <xf numFmtId="0" fontId="8" fillId="0" borderId="10" xfId="0" applyFont="1" applyBorder="1" applyAlignment="1">
      <alignment horizontal="right" vertical="center"/>
    </xf>
    <xf numFmtId="9" fontId="9" fillId="23" borderId="0" xfId="0" applyNumberFormat="1" applyFont="1" applyFill="1" applyAlignment="1">
      <alignment horizontal="center" vertical="center"/>
    </xf>
    <xf numFmtId="0" fontId="26" fillId="0" borderId="0" xfId="0" applyFont="1"/>
    <xf numFmtId="0" fontId="23" fillId="0" borderId="5" xfId="0" applyFont="1" applyBorder="1" applyAlignment="1">
      <alignment horizontal="left" vertical="center"/>
    </xf>
    <xf numFmtId="3" fontId="21" fillId="23" borderId="0" xfId="0" applyNumberFormat="1" applyFont="1" applyFill="1"/>
    <xf numFmtId="3" fontId="0" fillId="23" borderId="0" xfId="0" applyNumberFormat="1" applyFill="1"/>
    <xf numFmtId="3" fontId="0" fillId="24" borderId="0" xfId="0" applyNumberFormat="1" applyFill="1"/>
    <xf numFmtId="3" fontId="0" fillId="24" borderId="5" xfId="0" applyNumberFormat="1" applyFill="1" applyBorder="1"/>
    <xf numFmtId="1" fontId="0" fillId="24" borderId="3" xfId="0" applyNumberFormat="1" applyFill="1" applyBorder="1"/>
    <xf numFmtId="0" fontId="4" fillId="24" borderId="5" xfId="0" applyFont="1" applyFill="1" applyBorder="1" applyAlignment="1">
      <alignment horizontal="center" vertical="center" wrapText="1"/>
    </xf>
    <xf numFmtId="3" fontId="0" fillId="24" borderId="3" xfId="0" applyNumberFormat="1" applyFill="1" applyBorder="1"/>
    <xf numFmtId="0" fontId="25" fillId="25" borderId="8" xfId="0" applyFont="1" applyFill="1" applyBorder="1" applyAlignment="1">
      <alignment horizontal="center" vertical="center" wrapText="1"/>
    </xf>
    <xf numFmtId="0" fontId="25" fillId="22" borderId="9" xfId="0" applyFont="1" applyFill="1" applyBorder="1" applyAlignment="1">
      <alignment horizontal="center" vertical="center"/>
    </xf>
    <xf numFmtId="0" fontId="25" fillId="22" borderId="10" xfId="0" applyFont="1" applyFill="1" applyBorder="1" applyAlignment="1">
      <alignment horizontal="center" vertical="center"/>
    </xf>
    <xf numFmtId="9" fontId="0" fillId="23" borderId="0" xfId="1" applyFont="1" applyFill="1"/>
    <xf numFmtId="0" fontId="27" fillId="0" borderId="0" xfId="0" applyFont="1"/>
    <xf numFmtId="0" fontId="28" fillId="0" borderId="0" xfId="0" applyFont="1"/>
    <xf numFmtId="0" fontId="29" fillId="0" borderId="4" xfId="0" applyFont="1" applyBorder="1" applyAlignment="1">
      <alignment horizontal="center" vertical="center"/>
    </xf>
    <xf numFmtId="0" fontId="30" fillId="0" borderId="5" xfId="0" applyFont="1" applyBorder="1"/>
    <xf numFmtId="0" fontId="30" fillId="0" borderId="5" xfId="0" applyFont="1" applyBorder="1" applyAlignment="1">
      <alignment horizontal="center"/>
    </xf>
    <xf numFmtId="0" fontId="31" fillId="0" borderId="0" xfId="0" applyFont="1"/>
    <xf numFmtId="0" fontId="30" fillId="0" borderId="0" xfId="0" applyFont="1"/>
    <xf numFmtId="1" fontId="31" fillId="0" borderId="0" xfId="0" applyNumberFormat="1" applyFont="1"/>
    <xf numFmtId="9" fontId="31" fillId="0" borderId="0" xfId="1" applyFont="1"/>
    <xf numFmtId="3" fontId="31" fillId="0" borderId="0" xfId="0" applyNumberFormat="1" applyFont="1"/>
    <xf numFmtId="3" fontId="31" fillId="0" borderId="5" xfId="0" applyNumberFormat="1" applyFont="1" applyBorder="1"/>
    <xf numFmtId="9" fontId="31" fillId="0" borderId="0" xfId="0" applyNumberFormat="1" applyFont="1"/>
    <xf numFmtId="0" fontId="31" fillId="0" borderId="3" xfId="0" applyFont="1" applyBorder="1"/>
    <xf numFmtId="1" fontId="31" fillId="0" borderId="3" xfId="0" applyNumberFormat="1" applyFont="1" applyBorder="1"/>
    <xf numFmtId="9" fontId="31" fillId="0" borderId="3" xfId="1" applyFont="1" applyBorder="1"/>
    <xf numFmtId="3" fontId="31" fillId="0" borderId="3" xfId="0" applyNumberFormat="1" applyFont="1" applyBorder="1"/>
    <xf numFmtId="1" fontId="28" fillId="0" borderId="0" xfId="0" applyNumberFormat="1" applyFont="1"/>
    <xf numFmtId="9" fontId="28" fillId="0" borderId="0" xfId="1" applyFont="1" applyBorder="1"/>
    <xf numFmtId="9" fontId="28" fillId="0" borderId="0" xfId="0" applyNumberFormat="1" applyFont="1"/>
    <xf numFmtId="9" fontId="28" fillId="0" borderId="3" xfId="0" applyNumberFormat="1" applyFont="1" applyBorder="1"/>
    <xf numFmtId="0" fontId="32" fillId="0" borderId="5" xfId="0" applyFont="1" applyBorder="1" applyAlignment="1">
      <alignment horizontal="center"/>
    </xf>
    <xf numFmtId="9" fontId="28" fillId="0" borderId="0" xfId="1" applyFont="1"/>
    <xf numFmtId="9" fontId="31" fillId="0" borderId="3" xfId="0" applyNumberFormat="1" applyFont="1" applyBorder="1"/>
    <xf numFmtId="9" fontId="28" fillId="0" borderId="3" xfId="1" applyFont="1" applyBorder="1"/>
    <xf numFmtId="0" fontId="0" fillId="0" borderId="12" xfId="0" applyBorder="1"/>
    <xf numFmtId="0" fontId="25" fillId="22" borderId="11" xfId="0" applyFont="1" applyFill="1" applyBorder="1" applyAlignment="1">
      <alignment horizontal="center" vertical="center"/>
    </xf>
    <xf numFmtId="0" fontId="25" fillId="22" borderId="3" xfId="0" applyFont="1" applyFill="1" applyBorder="1" applyAlignment="1">
      <alignment horizontal="center" vertical="center"/>
    </xf>
    <xf numFmtId="0" fontId="25" fillId="22" borderId="8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4" fillId="0" borderId="3" xfId="0" applyFont="1" applyBorder="1" applyAlignment="1">
      <alignment horizontal="center" vertical="center" wrapText="1"/>
    </xf>
    <xf numFmtId="0" fontId="0" fillId="0" borderId="5" xfId="0" applyBorder="1"/>
    <xf numFmtId="0" fontId="11" fillId="0" borderId="3" xfId="0" applyFont="1" applyBorder="1" applyAlignment="1">
      <alignment horizontal="center" vertical="center"/>
    </xf>
    <xf numFmtId="0" fontId="0" fillId="0" borderId="3" xfId="0" applyBorder="1"/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2" xfId="0" applyBorder="1"/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21" borderId="3" xfId="0" applyFont="1" applyFill="1" applyBorder="1" applyAlignment="1">
      <alignment horizontal="center" vertical="center"/>
    </xf>
    <xf numFmtId="0" fontId="0" fillId="21" borderId="3" xfId="0" applyFill="1" applyBorder="1"/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14" borderId="4" xfId="0" applyFont="1" applyFill="1" applyBorder="1" applyAlignment="1">
      <alignment horizontal="center" vertical="center"/>
    </xf>
    <xf numFmtId="0" fontId="2" fillId="14" borderId="5" xfId="0" applyFont="1" applyFill="1" applyBorder="1" applyAlignment="1">
      <alignment horizontal="center" vertical="center"/>
    </xf>
    <xf numFmtId="0" fontId="20" fillId="16" borderId="4" xfId="0" applyFont="1" applyFill="1" applyBorder="1" applyAlignment="1">
      <alignment horizontal="center" vertical="center"/>
    </xf>
    <xf numFmtId="0" fontId="20" fillId="16" borderId="5" xfId="0" applyFont="1" applyFill="1" applyBorder="1" applyAlignment="1">
      <alignment horizontal="center" vertical="center"/>
    </xf>
    <xf numFmtId="0" fontId="20" fillId="17" borderId="4" xfId="0" applyFont="1" applyFill="1" applyBorder="1" applyAlignment="1">
      <alignment horizontal="center" vertical="center"/>
    </xf>
    <xf numFmtId="0" fontId="20" fillId="17" borderId="5" xfId="0" applyFont="1" applyFill="1" applyBorder="1" applyAlignment="1">
      <alignment horizontal="center" vertical="center"/>
    </xf>
    <xf numFmtId="0" fontId="4" fillId="18" borderId="4" xfId="0" applyFont="1" applyFill="1" applyBorder="1" applyAlignment="1">
      <alignment horizontal="center" vertical="center"/>
    </xf>
    <xf numFmtId="0" fontId="4" fillId="18" borderId="5" xfId="0" applyFont="1" applyFill="1" applyBorder="1" applyAlignment="1">
      <alignment horizontal="center" vertical="center"/>
    </xf>
    <xf numFmtId="0" fontId="20" fillId="18" borderId="4" xfId="0" applyFont="1" applyFill="1" applyBorder="1" applyAlignment="1">
      <alignment horizontal="center" vertical="center"/>
    </xf>
    <xf numFmtId="0" fontId="20" fillId="18" borderId="5" xfId="0" applyFont="1" applyFill="1" applyBorder="1" applyAlignment="1">
      <alignment horizontal="center" vertical="center"/>
    </xf>
    <xf numFmtId="0" fontId="24" fillId="10" borderId="0" xfId="0" applyFont="1" applyFill="1" applyAlignment="1">
      <alignment horizontal="center"/>
    </xf>
    <xf numFmtId="0" fontId="20" fillId="0" borderId="4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4" fillId="0" borderId="0" xfId="0" applyFont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4" fillId="16" borderId="4" xfId="0" applyFont="1" applyFill="1" applyBorder="1" applyAlignment="1">
      <alignment horizontal="center" vertical="center"/>
    </xf>
    <xf numFmtId="0" fontId="4" fillId="16" borderId="5" xfId="0" applyFont="1" applyFill="1" applyBorder="1" applyAlignment="1">
      <alignment horizontal="center" vertical="center"/>
    </xf>
    <xf numFmtId="0" fontId="4" fillId="17" borderId="4" xfId="0" applyFont="1" applyFill="1" applyBorder="1" applyAlignment="1">
      <alignment horizontal="center" vertical="center"/>
    </xf>
    <xf numFmtId="0" fontId="4" fillId="17" borderId="5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4" fillId="20" borderId="0" xfId="0" applyFont="1" applyFill="1" applyAlignment="1">
      <alignment horizontal="center"/>
    </xf>
    <xf numFmtId="0" fontId="4" fillId="18" borderId="3" xfId="0" applyFont="1" applyFill="1" applyBorder="1" applyAlignment="1">
      <alignment horizontal="center" vertical="center"/>
    </xf>
    <xf numFmtId="0" fontId="0" fillId="18" borderId="3" xfId="0" applyFill="1" applyBorder="1"/>
    <xf numFmtId="0" fontId="24" fillId="10" borderId="5" xfId="0" applyFont="1" applyFill="1" applyBorder="1" applyAlignment="1">
      <alignment horizontal="center"/>
    </xf>
    <xf numFmtId="0" fontId="20" fillId="19" borderId="0" xfId="0" applyFont="1" applyFill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/>
    <xf numFmtId="0" fontId="24" fillId="0" borderId="0" xfId="0" applyFont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" fillId="16" borderId="0" xfId="0" applyFont="1" applyFill="1" applyAlignment="1">
      <alignment horizontal="center"/>
    </xf>
    <xf numFmtId="0" fontId="4" fillId="17" borderId="3" xfId="0" applyFont="1" applyFill="1" applyBorder="1" applyAlignment="1">
      <alignment horizontal="center" vertical="center"/>
    </xf>
    <xf numFmtId="0" fontId="0" fillId="17" borderId="3" xfId="0" applyFill="1" applyBorder="1"/>
    <xf numFmtId="0" fontId="2" fillId="17" borderId="0" xfId="0" applyFont="1" applyFill="1" applyAlignment="1">
      <alignment horizontal="center"/>
    </xf>
    <xf numFmtId="0" fontId="2" fillId="18" borderId="0" xfId="0" applyFont="1" applyFill="1" applyAlignment="1">
      <alignment horizontal="center"/>
    </xf>
    <xf numFmtId="9" fontId="2" fillId="0" borderId="5" xfId="1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0" fillId="7" borderId="5" xfId="0" applyFill="1" applyBorder="1"/>
    <xf numFmtId="0" fontId="4" fillId="5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17" fillId="15" borderId="3" xfId="0" applyFont="1" applyFill="1" applyBorder="1" applyAlignment="1">
      <alignment horizontal="center"/>
    </xf>
    <xf numFmtId="0" fontId="14" fillId="15" borderId="5" xfId="0" applyFont="1" applyFill="1" applyBorder="1" applyAlignment="1">
      <alignment horizontal="center" vertical="center" wrapText="1"/>
    </xf>
    <xf numFmtId="0" fontId="3" fillId="15" borderId="5" xfId="0" applyFont="1" applyFill="1" applyBorder="1"/>
    <xf numFmtId="0" fontId="18" fillId="14" borderId="2" xfId="0" applyFont="1" applyFill="1" applyBorder="1" applyAlignment="1">
      <alignment horizontal="center" vertical="center" wrapText="1"/>
    </xf>
    <xf numFmtId="0" fontId="0" fillId="14" borderId="2" xfId="0" applyFill="1" applyBorder="1"/>
    <xf numFmtId="0" fontId="2" fillId="11" borderId="0" xfId="0" applyFont="1" applyFill="1" applyAlignment="1">
      <alignment horizontal="center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4" fillId="14" borderId="2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4" fillId="13" borderId="2" xfId="0" applyFont="1" applyFill="1" applyBorder="1" applyAlignment="1">
      <alignment horizontal="center" vertical="center" wrapText="1"/>
    </xf>
    <xf numFmtId="0" fontId="3" fillId="13" borderId="2" xfId="0" applyFont="1" applyFill="1" applyBorder="1"/>
    <xf numFmtId="0" fontId="4" fillId="4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9" fontId="8" fillId="0" borderId="10" xfId="1" applyFont="1" applyBorder="1" applyAlignment="1">
      <alignment horizontal="right" vertical="center"/>
    </xf>
  </cellXfs>
  <cellStyles count="3">
    <cellStyle name="Normal" xfId="0" builtinId="0"/>
    <cellStyle name="Percent" xfId="1" builtinId="5"/>
    <cellStyle name="Percent 2" xfId="2" xr:uid="{FD14C593-007F-4F7A-8DB4-AE7F30BA0AF2}"/>
  </cellStyles>
  <dxfs count="0"/>
  <tableStyles count="0" defaultTableStyle="TableStyleMedium2" defaultPivotStyle="PivotStyleLight16"/>
  <colors>
    <mruColors>
      <color rgb="FFFC8604"/>
      <color rgb="FFAC08B0"/>
      <color rgb="FF9900FF"/>
      <color rgb="FF8E07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NHRP Soil Classification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B, Rock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'NEHRP soil classes'!$B$4:$B$10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'NEHRP soil classes'!$H$4:$H$10</c:f>
              <c:numCache>
                <c:formatCode>0%</c:formatCode>
                <c:ptCount val="7"/>
                <c:pt idx="0">
                  <c:v>0</c:v>
                </c:pt>
                <c:pt idx="1">
                  <c:v>0</c:v>
                </c:pt>
                <c:pt idx="2">
                  <c:v>6.2439869155281894E-2</c:v>
                </c:pt>
                <c:pt idx="3">
                  <c:v>0</c:v>
                </c:pt>
                <c:pt idx="4">
                  <c:v>4.190074906367041E-2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C8-44D9-AC1F-B524BDE835E0}"/>
            </c:ext>
          </c:extLst>
        </c:ser>
        <c:ser>
          <c:idx val="1"/>
          <c:order val="1"/>
          <c:tx>
            <c:v>C, Very dense soil or soft rock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'NEHRP soil classes'!$B$4:$B$10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'NEHRP soil classes'!$I$4:$I$10</c:f>
              <c:numCache>
                <c:formatCode>0%</c:formatCode>
                <c:ptCount val="7"/>
                <c:pt idx="0">
                  <c:v>0.24617942829994457</c:v>
                </c:pt>
                <c:pt idx="1">
                  <c:v>0.18601481044836607</c:v>
                </c:pt>
                <c:pt idx="2">
                  <c:v>0.42233500096209353</c:v>
                </c:pt>
                <c:pt idx="3">
                  <c:v>0.28853640951694304</c:v>
                </c:pt>
                <c:pt idx="4">
                  <c:v>0.18000936329588016</c:v>
                </c:pt>
                <c:pt idx="5">
                  <c:v>0.54219901147067051</c:v>
                </c:pt>
                <c:pt idx="6">
                  <c:v>0.39045850034216445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C8-44D9-AC1F-B524BDE835E0}"/>
            </c:ext>
          </c:extLst>
        </c:ser>
        <c:ser>
          <c:idx val="2"/>
          <c:order val="2"/>
          <c:tx>
            <c:v>D, Stiff soil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'NEHRP soil classes'!$B$4:$B$10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'NEHRP soil classes'!$J$4:$J$10</c:f>
              <c:numCache>
                <c:formatCode>0%</c:formatCode>
                <c:ptCount val="7"/>
                <c:pt idx="0">
                  <c:v>0.38082983609153537</c:v>
                </c:pt>
                <c:pt idx="1">
                  <c:v>0.39185056920753047</c:v>
                </c:pt>
                <c:pt idx="2">
                  <c:v>0.31167019434289012</c:v>
                </c:pt>
                <c:pt idx="3">
                  <c:v>0.59747656813266037</c:v>
                </c:pt>
                <c:pt idx="4">
                  <c:v>0.12382958801498127</c:v>
                </c:pt>
                <c:pt idx="5">
                  <c:v>0.30376293947589295</c:v>
                </c:pt>
                <c:pt idx="6">
                  <c:v>0.47409326424870468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C8-44D9-AC1F-B524BDE835E0}"/>
            </c:ext>
          </c:extLst>
        </c:ser>
        <c:ser>
          <c:idx val="3"/>
          <c:order val="3"/>
          <c:tx>
            <c:v>E, Soft soil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'NEHRP soil classes'!$B$4:$B$10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'NEHRP soil classes'!$K$4:$K$10</c:f>
              <c:numCache>
                <c:formatCode>0%</c:formatCode>
                <c:ptCount val="7"/>
                <c:pt idx="0">
                  <c:v>0.37299073560852009</c:v>
                </c:pt>
                <c:pt idx="1">
                  <c:v>0.42213462034410343</c:v>
                </c:pt>
                <c:pt idx="2">
                  <c:v>0.20355493553973447</c:v>
                </c:pt>
                <c:pt idx="3">
                  <c:v>0.11398702235039654</c:v>
                </c:pt>
                <c:pt idx="4">
                  <c:v>0.65426029962546817</c:v>
                </c:pt>
                <c:pt idx="5">
                  <c:v>0.15403804905343654</c:v>
                </c:pt>
                <c:pt idx="6">
                  <c:v>0.1354482354091309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C8-44D9-AC1F-B524BDE835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64041664"/>
        <c:axId val="1464042144"/>
      </c:barChart>
      <c:catAx>
        <c:axId val="1464041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4042144"/>
        <c:crosses val="autoZero"/>
        <c:auto val="1"/>
        <c:lblAlgn val="ctr"/>
        <c:lblOffset val="100"/>
        <c:noMultiLvlLbl val="0"/>
      </c:catAx>
      <c:valAx>
        <c:axId val="146404214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4041664"/>
        <c:crosses val="autoZero"/>
        <c:crossBetween val="between"/>
      </c:valAx>
      <c:spPr>
        <a:noFill/>
        <a:ln>
          <a:solidFill>
            <a:schemeClr val="accent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Total</a:t>
            </a:r>
            <a:r>
              <a:rPr lang="en-US" baseline="0"/>
              <a:t> Population in Tsunami Zones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M1 zone</c:v>
          </c:tx>
          <c:spPr>
            <a:solidFill>
              <a:srgbClr val="9900FF"/>
            </a:solidFill>
            <a:ln>
              <a:noFill/>
            </a:ln>
            <a:effectLst/>
            <a:sp3d/>
          </c:spPr>
          <c:invertIfNegative val="0"/>
          <c:cat>
            <c:strRef>
              <c:f>'Coastal Population'!$B$7:$B$13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'Coastal Population'!$AD$7:$AD$13</c:f>
              <c:numCache>
                <c:formatCode>0%</c:formatCode>
                <c:ptCount val="7"/>
                <c:pt idx="0">
                  <c:v>0.23597060278983345</c:v>
                </c:pt>
                <c:pt idx="1">
                  <c:v>0.26227943146680571</c:v>
                </c:pt>
                <c:pt idx="2">
                  <c:v>0.11412190579315162</c:v>
                </c:pt>
                <c:pt idx="3">
                  <c:v>6.9260093033736189E-2</c:v>
                </c:pt>
                <c:pt idx="4">
                  <c:v>0.21770351850553854</c:v>
                </c:pt>
                <c:pt idx="5">
                  <c:v>4.0752105363817626E-2</c:v>
                </c:pt>
                <c:pt idx="6">
                  <c:v>0.12407495817663022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3A-47A9-8294-F3FAE1A5AA48}"/>
            </c:ext>
          </c:extLst>
        </c:ser>
        <c:ser>
          <c:idx val="1"/>
          <c:order val="1"/>
          <c:tx>
            <c:v>L1 zone</c:v>
          </c:tx>
          <c:spPr>
            <a:solidFill>
              <a:srgbClr val="FC8604"/>
            </a:solidFill>
            <a:ln>
              <a:noFill/>
            </a:ln>
            <a:effectLst/>
            <a:sp3d/>
          </c:spPr>
          <c:invertIfNegative val="0"/>
          <c:cat>
            <c:strRef>
              <c:f>'Coastal Population'!$B$7:$B$13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'Coastal Population'!$AE$7:$AE$13</c:f>
              <c:numCache>
                <c:formatCode>0%</c:formatCode>
                <c:ptCount val="7"/>
                <c:pt idx="0">
                  <c:v>0.33316665645003984</c:v>
                </c:pt>
                <c:pt idx="1">
                  <c:v>0.35431638244466046</c:v>
                </c:pt>
                <c:pt idx="2">
                  <c:v>0.17450480294074475</c:v>
                </c:pt>
                <c:pt idx="3">
                  <c:v>8.6263260682979404E-2</c:v>
                </c:pt>
                <c:pt idx="4">
                  <c:v>0.30218987692625998</c:v>
                </c:pt>
                <c:pt idx="5">
                  <c:v>6.3098184791943901E-2</c:v>
                </c:pt>
                <c:pt idx="6">
                  <c:v>0.15614919725909965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3A-47A9-8294-F3FAE1A5AA48}"/>
            </c:ext>
          </c:extLst>
        </c:ser>
        <c:ser>
          <c:idx val="2"/>
          <c:order val="2"/>
          <c:tx>
            <c:v>XXL1 zone</c:v>
          </c:tx>
          <c:spPr>
            <a:solidFill>
              <a:srgbClr val="FFFF00"/>
            </a:solidFill>
            <a:ln>
              <a:noFill/>
            </a:ln>
            <a:effectLst/>
            <a:sp3d/>
          </c:spPr>
          <c:invertIfNegative val="0"/>
          <c:cat>
            <c:strRef>
              <c:f>'Coastal Population'!$B$7:$B$13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'Coastal Population'!$AF$7:$AF$13</c:f>
              <c:numCache>
                <c:formatCode>0%</c:formatCode>
                <c:ptCount val="7"/>
                <c:pt idx="0">
                  <c:v>0.40452829551866631</c:v>
                </c:pt>
                <c:pt idx="1">
                  <c:v>0.4104999370296975</c:v>
                </c:pt>
                <c:pt idx="2">
                  <c:v>0.27976944422868111</c:v>
                </c:pt>
                <c:pt idx="3">
                  <c:v>0.13281420609081299</c:v>
                </c:pt>
                <c:pt idx="4">
                  <c:v>0.32058506433611106</c:v>
                </c:pt>
                <c:pt idx="5">
                  <c:v>0.12127592009290122</c:v>
                </c:pt>
                <c:pt idx="6">
                  <c:v>0.23104665346125583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3A-47A9-8294-F3FAE1A5AA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1184511"/>
        <c:axId val="201187871"/>
        <c:axId val="0"/>
      </c:bar3DChart>
      <c:catAx>
        <c:axId val="201184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187871"/>
        <c:crosses val="autoZero"/>
        <c:auto val="1"/>
        <c:lblAlgn val="ctr"/>
        <c:lblOffset val="100"/>
        <c:noMultiLvlLbl val="0"/>
      </c:catAx>
      <c:valAx>
        <c:axId val="201187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1845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Residents</a:t>
            </a:r>
            <a:r>
              <a:rPr lang="en-US" baseline="0"/>
              <a:t> in Tsunami Zone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M</c:v>
          </c:tx>
          <c:spPr>
            <a:solidFill>
              <a:srgbClr val="AC08B0"/>
            </a:solidFill>
            <a:ln>
              <a:noFill/>
            </a:ln>
            <a:effectLst/>
            <a:sp3d/>
          </c:spPr>
          <c:invertIfNegative val="0"/>
          <c:cat>
            <c:strRef>
              <c:f>'Coastal Population'!$B$7:$B$13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'Coastal Population'!$C$7:$C$13</c:f>
              <c:numCache>
                <c:formatCode>#,##0</c:formatCode>
                <c:ptCount val="7"/>
                <c:pt idx="0">
                  <c:v>12170.7203336</c:v>
                </c:pt>
                <c:pt idx="1">
                  <c:v>3497.0100011999994</c:v>
                </c:pt>
                <c:pt idx="2">
                  <c:v>3874.2243341000003</c:v>
                </c:pt>
                <c:pt idx="3">
                  <c:v>569.49649139999997</c:v>
                </c:pt>
                <c:pt idx="4">
                  <c:v>1141.1749962000001</c:v>
                </c:pt>
                <c:pt idx="5">
                  <c:v>1272.2747047</c:v>
                </c:pt>
                <c:pt idx="6">
                  <c:v>1826.1143446999999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FF-4204-9B32-593DFC5650AA}"/>
            </c:ext>
          </c:extLst>
        </c:ser>
        <c:ser>
          <c:idx val="1"/>
          <c:order val="1"/>
          <c:tx>
            <c:v>L</c:v>
          </c:tx>
          <c:spPr>
            <a:solidFill>
              <a:srgbClr val="FC8604"/>
            </a:solidFill>
            <a:ln>
              <a:noFill/>
            </a:ln>
            <a:effectLst/>
            <a:sp3d/>
          </c:spPr>
          <c:invertIfNegative val="0"/>
          <c:cat>
            <c:strRef>
              <c:f>'Coastal Population'!$B$7:$B$13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'Coastal Population'!$D$7:$D$13</c:f>
              <c:numCache>
                <c:formatCode>#,##0</c:formatCode>
                <c:ptCount val="7"/>
                <c:pt idx="0">
                  <c:v>16568.4944388</c:v>
                </c:pt>
                <c:pt idx="1">
                  <c:v>5115.0377677000006</c:v>
                </c:pt>
                <c:pt idx="2">
                  <c:v>6006.7567657</c:v>
                </c:pt>
                <c:pt idx="3">
                  <c:v>962.01269309999998</c:v>
                </c:pt>
                <c:pt idx="4">
                  <c:v>1823.7919962000001</c:v>
                </c:pt>
                <c:pt idx="5">
                  <c:v>3362.7507350999999</c:v>
                </c:pt>
                <c:pt idx="6">
                  <c:v>3277.0648554000004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FF-4204-9B32-593DFC5650AA}"/>
            </c:ext>
          </c:extLst>
        </c:ser>
        <c:ser>
          <c:idx val="2"/>
          <c:order val="2"/>
          <c:tx>
            <c:v>XXL</c:v>
          </c:tx>
          <c:spPr>
            <a:solidFill>
              <a:srgbClr val="FFFF00"/>
            </a:solidFill>
            <a:ln>
              <a:noFill/>
            </a:ln>
            <a:effectLst/>
            <a:sp3d/>
          </c:spPr>
          <c:invertIfNegative val="0"/>
          <c:cat>
            <c:strRef>
              <c:f>'Coastal Population'!$B$7:$B$13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'Coastal Population'!$E$7:$E$13</c:f>
              <c:numCache>
                <c:formatCode>#,##0</c:formatCode>
                <c:ptCount val="7"/>
                <c:pt idx="0">
                  <c:v>20929.760873199997</c:v>
                </c:pt>
                <c:pt idx="1">
                  <c:v>7545.1391687000014</c:v>
                </c:pt>
                <c:pt idx="2">
                  <c:v>12058.882847700001</c:v>
                </c:pt>
                <c:pt idx="3">
                  <c:v>2027.8819665999999</c:v>
                </c:pt>
                <c:pt idx="4">
                  <c:v>2220.3951665</c:v>
                </c:pt>
                <c:pt idx="5">
                  <c:v>10365.7927688</c:v>
                </c:pt>
                <c:pt idx="6">
                  <c:v>6748.6250316999995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FF-4204-9B32-593DFC5650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1184511"/>
        <c:axId val="201187871"/>
        <c:axId val="0"/>
      </c:bar3DChart>
      <c:catAx>
        <c:axId val="201184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187871"/>
        <c:crosses val="autoZero"/>
        <c:auto val="1"/>
        <c:lblAlgn val="ctr"/>
        <c:lblOffset val="100"/>
        <c:noMultiLvlLbl val="0"/>
      </c:catAx>
      <c:valAx>
        <c:axId val="201187871"/>
        <c:scaling>
          <c:orientation val="minMax"/>
          <c:max val="3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1845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Visitors</a:t>
            </a:r>
            <a:r>
              <a:rPr lang="en-US" baseline="0"/>
              <a:t> in Tsunami Zone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M</c:v>
          </c:tx>
          <c:spPr>
            <a:solidFill>
              <a:srgbClr val="AC08B0"/>
            </a:solidFill>
            <a:ln>
              <a:noFill/>
            </a:ln>
            <a:effectLst/>
            <a:sp3d/>
          </c:spPr>
          <c:invertIfNegative val="0"/>
          <c:cat>
            <c:strRef>
              <c:f>'Coastal Population'!$B$7:$B$13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'Coastal Population'!$G$7:$G$13</c:f>
              <c:numCache>
                <c:formatCode>#,##0</c:formatCode>
                <c:ptCount val="7"/>
                <c:pt idx="0">
                  <c:v>18710.641728900002</c:v>
                </c:pt>
                <c:pt idx="1">
                  <c:v>19328.468390800001</c:v>
                </c:pt>
                <c:pt idx="2">
                  <c:v>11887.484023300001</c:v>
                </c:pt>
                <c:pt idx="3">
                  <c:v>1979.0836706999999</c:v>
                </c:pt>
                <c:pt idx="4">
                  <c:v>2414.2684817999998</c:v>
                </c:pt>
                <c:pt idx="5">
                  <c:v>3504.0492482999998</c:v>
                </c:pt>
                <c:pt idx="6">
                  <c:v>4940.5472495000004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92-4394-9229-C4F7D30A9B80}"/>
            </c:ext>
          </c:extLst>
        </c:ser>
        <c:ser>
          <c:idx val="1"/>
          <c:order val="1"/>
          <c:tx>
            <c:v>L</c:v>
          </c:tx>
          <c:spPr>
            <a:solidFill>
              <a:srgbClr val="FC8604"/>
            </a:solidFill>
            <a:ln>
              <a:noFill/>
            </a:ln>
            <a:effectLst/>
            <a:sp3d/>
          </c:spPr>
          <c:invertIfNegative val="0"/>
          <c:cat>
            <c:strRef>
              <c:f>'Coastal Population'!$B$7:$B$13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'Coastal Population'!$H$7:$H$13</c:f>
              <c:numCache>
                <c:formatCode>#,##0</c:formatCode>
                <c:ptCount val="7"/>
                <c:pt idx="0">
                  <c:v>26417.536214899996</c:v>
                </c:pt>
                <c:pt idx="1">
                  <c:v>26111.056288799995</c:v>
                </c:pt>
                <c:pt idx="2">
                  <c:v>18177.255650700001</c:v>
                </c:pt>
                <c:pt idx="3">
                  <c:v>2464.9434200999999</c:v>
                </c:pt>
                <c:pt idx="4">
                  <c:v>3351.1975386999998</c:v>
                </c:pt>
                <c:pt idx="5">
                  <c:v>5425.4656297000001</c:v>
                </c:pt>
                <c:pt idx="6">
                  <c:v>6217.7130532000001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92-4394-9229-C4F7D30A9B80}"/>
            </c:ext>
          </c:extLst>
        </c:ser>
        <c:ser>
          <c:idx val="2"/>
          <c:order val="2"/>
          <c:tx>
            <c:v>XXL</c:v>
          </c:tx>
          <c:spPr>
            <a:solidFill>
              <a:srgbClr val="FFFF00"/>
            </a:solidFill>
            <a:ln>
              <a:noFill/>
            </a:ln>
            <a:effectLst/>
            <a:sp3d/>
          </c:spPr>
          <c:invertIfNegative val="0"/>
          <c:cat>
            <c:strRef>
              <c:f>'Coastal Population'!$B$7:$B$13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'Coastal Population'!$I$7:$I$13</c:f>
              <c:numCache>
                <c:formatCode>#,##0</c:formatCode>
                <c:ptCount val="7"/>
                <c:pt idx="0">
                  <c:v>32075.961654400002</c:v>
                </c:pt>
                <c:pt idx="1">
                  <c:v>30251.457435800006</c:v>
                </c:pt>
                <c:pt idx="2">
                  <c:v>29142.124602300006</c:v>
                </c:pt>
                <c:pt idx="3">
                  <c:v>3795.1208985999992</c:v>
                </c:pt>
                <c:pt idx="4">
                  <c:v>3555.1947983</c:v>
                </c:pt>
                <c:pt idx="5">
                  <c:v>10427.848888900002</c:v>
                </c:pt>
                <c:pt idx="6">
                  <c:v>9200.0587793000013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92-4394-9229-C4F7D30A9B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1184511"/>
        <c:axId val="201187871"/>
        <c:axId val="0"/>
      </c:bar3DChart>
      <c:catAx>
        <c:axId val="201184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187871"/>
        <c:crosses val="autoZero"/>
        <c:auto val="1"/>
        <c:lblAlgn val="ctr"/>
        <c:lblOffset val="100"/>
        <c:noMultiLvlLbl val="0"/>
      </c:catAx>
      <c:valAx>
        <c:axId val="201187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1845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Demographics (XXL)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v>&lt;5 years</c:v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Demographics!$B$7:$B$13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Demographics!$W$7:$W$13</c:f>
              <c:numCache>
                <c:formatCode>0%</c:formatCode>
                <c:ptCount val="7"/>
                <c:pt idx="0">
                  <c:v>3.0994271346051247E-2</c:v>
                </c:pt>
                <c:pt idx="1">
                  <c:v>2.7060341449994613E-2</c:v>
                </c:pt>
                <c:pt idx="2">
                  <c:v>3.0313177209322747E-2</c:v>
                </c:pt>
                <c:pt idx="3">
                  <c:v>2.4485745112545691E-2</c:v>
                </c:pt>
                <c:pt idx="4">
                  <c:v>5.661694985183461E-2</c:v>
                </c:pt>
                <c:pt idx="5">
                  <c:v>4.8302890318066033E-2</c:v>
                </c:pt>
                <c:pt idx="6">
                  <c:v>2.4890314842149774E-2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7B-4FA0-BD4C-70281D807ADF}"/>
            </c:ext>
          </c:extLst>
        </c:ser>
        <c:ser>
          <c:idx val="1"/>
          <c:order val="1"/>
          <c:tx>
            <c:v>5 to 65</c:v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Demographics!$B$7:$B$13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Demographics!$X$7:$X$13</c:f>
              <c:numCache>
                <c:formatCode>0%</c:formatCode>
                <c:ptCount val="7"/>
                <c:pt idx="0">
                  <c:v>0.67973465148982082</c:v>
                </c:pt>
                <c:pt idx="1">
                  <c:v>0.67502459730476538</c:v>
                </c:pt>
                <c:pt idx="2">
                  <c:v>0.62262371204036515</c:v>
                </c:pt>
                <c:pt idx="3">
                  <c:v>0.58268585954616081</c:v>
                </c:pt>
                <c:pt idx="4">
                  <c:v>0.63066036112349133</c:v>
                </c:pt>
                <c:pt idx="5">
                  <c:v>0.683119190870078</c:v>
                </c:pt>
                <c:pt idx="6">
                  <c:v>0.56080829108734609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7B-4FA0-BD4C-70281D807ADF}"/>
            </c:ext>
          </c:extLst>
        </c:ser>
        <c:ser>
          <c:idx val="2"/>
          <c:order val="2"/>
          <c:tx>
            <c:v>&gt; 65 years</c:v>
          </c:tx>
          <c:spPr>
            <a:solidFill>
              <a:srgbClr val="9900FF"/>
            </a:solidFill>
            <a:ln>
              <a:noFill/>
            </a:ln>
            <a:effectLst/>
          </c:spPr>
          <c:invertIfNegative val="0"/>
          <c:cat>
            <c:strRef>
              <c:f>Demographics!$B$7:$B$13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Demographics!$Y$7:$Y$13</c:f>
              <c:numCache>
                <c:formatCode>0%</c:formatCode>
                <c:ptCount val="7"/>
                <c:pt idx="0">
                  <c:v>0.28927107716412787</c:v>
                </c:pt>
                <c:pt idx="1">
                  <c:v>0.29791506124524003</c:v>
                </c:pt>
                <c:pt idx="2">
                  <c:v>0.34706311075031215</c:v>
                </c:pt>
                <c:pt idx="3">
                  <c:v>0.39282839534129355</c:v>
                </c:pt>
                <c:pt idx="4">
                  <c:v>0.31272268902467404</c:v>
                </c:pt>
                <c:pt idx="5">
                  <c:v>0.268577918811856</c:v>
                </c:pt>
                <c:pt idx="6">
                  <c:v>0.41430139407050409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7B-4FA0-BD4C-70281D807A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40015007"/>
        <c:axId val="640016447"/>
      </c:barChart>
      <c:catAx>
        <c:axId val="64001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0016447"/>
        <c:crosses val="autoZero"/>
        <c:auto val="1"/>
        <c:lblAlgn val="ctr"/>
        <c:lblOffset val="100"/>
        <c:noMultiLvlLbl val="0"/>
      </c:catAx>
      <c:valAx>
        <c:axId val="640016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0015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Requires Hospitalization</c:v>
          </c:tx>
          <c:spPr>
            <a:solidFill>
              <a:schemeClr val="tx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'EQ Casualties (detailed)'!$B$7:$B$13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'EQ Casualties (detailed)'!$Y$7:$Y$13</c:f>
              <c:numCache>
                <c:formatCode>#,##0</c:formatCode>
                <c:ptCount val="7"/>
                <c:pt idx="0">
                  <c:v>260</c:v>
                </c:pt>
                <c:pt idx="1">
                  <c:v>240</c:v>
                </c:pt>
                <c:pt idx="2">
                  <c:v>290</c:v>
                </c:pt>
                <c:pt idx="3">
                  <c:v>150</c:v>
                </c:pt>
                <c:pt idx="4">
                  <c:v>50</c:v>
                </c:pt>
                <c:pt idx="5">
                  <c:v>400</c:v>
                </c:pt>
                <c:pt idx="6">
                  <c:v>310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4B-4169-8B50-39B91A81D041}"/>
            </c:ext>
          </c:extLst>
        </c:ser>
        <c:ser>
          <c:idx val="1"/>
          <c:order val="1"/>
          <c:tx>
            <c:v>Fatalities</c:v>
          </c:tx>
          <c:spPr>
            <a:solidFill>
              <a:schemeClr val="tx1">
                <a:lumMod val="95000"/>
                <a:lumOff val="5000"/>
              </a:schemeClr>
            </a:solidFill>
            <a:ln>
              <a:noFill/>
            </a:ln>
            <a:effectLst/>
          </c:spPr>
          <c:invertIfNegative val="0"/>
          <c:cat>
            <c:strRef>
              <c:f>'EQ Casualties (detailed)'!$B$7:$B$13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'EQ Casualties (detailed)'!$Z$7:$Z$13</c:f>
              <c:numCache>
                <c:formatCode>#,##0</c:formatCode>
                <c:ptCount val="7"/>
                <c:pt idx="0">
                  <c:v>30</c:v>
                </c:pt>
                <c:pt idx="1">
                  <c:v>30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60</c:v>
                </c:pt>
                <c:pt idx="6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4B-4169-8B50-39B91A81D0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1424992"/>
        <c:axId val="611425472"/>
      </c:barChart>
      <c:catAx>
        <c:axId val="61142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1425472"/>
        <c:crosses val="autoZero"/>
        <c:auto val="1"/>
        <c:lblAlgn val="ctr"/>
        <c:lblOffset val="100"/>
        <c:noMultiLvlLbl val="0"/>
      </c:catAx>
      <c:valAx>
        <c:axId val="611425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people with injuries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1424992"/>
        <c:crosses val="autoZero"/>
        <c:crossBetween val="between"/>
      </c:valAx>
      <c:spPr>
        <a:noFill/>
        <a:ln>
          <a:solidFill>
            <a:schemeClr val="accent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Minor injuries</c:v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'EQ Casualties (detailed)'!$B$7:$B$13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'EQ Casualties (detailed)'!$X$7:$X$13</c:f>
              <c:numCache>
                <c:formatCode>#,##0</c:formatCode>
                <c:ptCount val="7"/>
                <c:pt idx="0">
                  <c:v>1070</c:v>
                </c:pt>
                <c:pt idx="1">
                  <c:v>1010</c:v>
                </c:pt>
                <c:pt idx="2">
                  <c:v>1150</c:v>
                </c:pt>
                <c:pt idx="3">
                  <c:v>570</c:v>
                </c:pt>
                <c:pt idx="4">
                  <c:v>150</c:v>
                </c:pt>
                <c:pt idx="5">
                  <c:v>1480</c:v>
                </c:pt>
                <c:pt idx="6">
                  <c:v>1110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63-45F7-90D6-83BA0DDCF0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1424992"/>
        <c:axId val="611425472"/>
      </c:barChart>
      <c:catAx>
        <c:axId val="61142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1425472"/>
        <c:crosses val="autoZero"/>
        <c:auto val="1"/>
        <c:lblAlgn val="ctr"/>
        <c:lblOffset val="100"/>
        <c:noMultiLvlLbl val="0"/>
      </c:catAx>
      <c:valAx>
        <c:axId val="611425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people with injuries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1424992"/>
        <c:crosses val="autoZero"/>
        <c:crossBetween val="between"/>
      </c:valAx>
      <c:spPr>
        <a:noFill/>
        <a:ln>
          <a:solidFill>
            <a:schemeClr val="accent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Change in Fatalities Due to Increased Milling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10-min departure (milling) delay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'Casualties and Milling Time'!$B$7:$B$13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'Casualties and Milling Time'!$G$7:$G$13</c:f>
              <c:numCache>
                <c:formatCode>#,##0</c:formatCode>
                <c:ptCount val="7"/>
                <c:pt idx="0">
                  <c:v>22064</c:v>
                </c:pt>
                <c:pt idx="1">
                  <c:v>7751</c:v>
                </c:pt>
                <c:pt idx="2">
                  <c:v>2464</c:v>
                </c:pt>
                <c:pt idx="3">
                  <c:v>125</c:v>
                </c:pt>
                <c:pt idx="4">
                  <c:v>1195</c:v>
                </c:pt>
                <c:pt idx="5">
                  <c:v>4177</c:v>
                </c:pt>
                <c:pt idx="6">
                  <c:v>7969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95-478B-B161-B69C0A7E266E}"/>
            </c:ext>
          </c:extLst>
        </c:ser>
        <c:ser>
          <c:idx val="1"/>
          <c:order val="1"/>
          <c:tx>
            <c:v>15-min departure (milling) delay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'Casualties and Milling Time'!$B$7:$B$13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'Casualties and Milling Time'!$L$7:$L$13</c:f>
              <c:numCache>
                <c:formatCode>#,##0</c:formatCode>
                <c:ptCount val="7"/>
                <c:pt idx="0">
                  <c:v>27548</c:v>
                </c:pt>
                <c:pt idx="1">
                  <c:v>15747</c:v>
                </c:pt>
                <c:pt idx="2">
                  <c:v>9840</c:v>
                </c:pt>
                <c:pt idx="3">
                  <c:v>817</c:v>
                </c:pt>
                <c:pt idx="4">
                  <c:v>1736</c:v>
                </c:pt>
                <c:pt idx="5">
                  <c:v>7498</c:v>
                </c:pt>
                <c:pt idx="6">
                  <c:v>10978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95-478B-B161-B69C0A7E26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02825935"/>
        <c:axId val="1302836495"/>
      </c:barChart>
      <c:catAx>
        <c:axId val="13028259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2836495"/>
        <c:crosses val="autoZero"/>
        <c:auto val="1"/>
        <c:lblAlgn val="ctr"/>
        <c:lblOffset val="100"/>
        <c:noMultiLvlLbl val="0"/>
      </c:catAx>
      <c:valAx>
        <c:axId val="1302836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28259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Tsunami Injuries - Residents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M1</c:v>
          </c:tx>
          <c:spPr>
            <a:solidFill>
              <a:srgbClr val="AC08B0"/>
            </a:solidFill>
            <a:ln>
              <a:noFill/>
            </a:ln>
            <a:effectLst/>
          </c:spPr>
          <c:invertIfNegative val="0"/>
          <c:cat>
            <c:strRef>
              <c:f>'Injuries only'!$B$7:$B$13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'Injuries only'!$G$7:$G$13</c:f>
              <c:numCache>
                <c:formatCode>#,##0</c:formatCode>
                <c:ptCount val="7"/>
                <c:pt idx="0">
                  <c:v>484</c:v>
                </c:pt>
                <c:pt idx="1">
                  <c:v>89</c:v>
                </c:pt>
                <c:pt idx="2">
                  <c:v>79</c:v>
                </c:pt>
                <c:pt idx="3">
                  <c:v>0</c:v>
                </c:pt>
                <c:pt idx="4">
                  <c:v>0</c:v>
                </c:pt>
                <c:pt idx="5">
                  <c:v>25</c:v>
                </c:pt>
                <c:pt idx="6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6F-4ED3-87C9-A99253734064}"/>
            </c:ext>
          </c:extLst>
        </c:ser>
        <c:ser>
          <c:idx val="1"/>
          <c:order val="1"/>
          <c:tx>
            <c:v>L1</c:v>
          </c:tx>
          <c:spPr>
            <a:solidFill>
              <a:srgbClr val="FC8604"/>
            </a:solidFill>
            <a:ln>
              <a:noFill/>
            </a:ln>
            <a:effectLst/>
          </c:spPr>
          <c:invertIfNegative val="0"/>
          <c:cat>
            <c:strRef>
              <c:f>'Injuries only'!$B$7:$B$13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'Injuries only'!$L$7:$L$13</c:f>
              <c:numCache>
                <c:formatCode>#,##0</c:formatCode>
                <c:ptCount val="7"/>
                <c:pt idx="0">
                  <c:v>528</c:v>
                </c:pt>
                <c:pt idx="1">
                  <c:v>102</c:v>
                </c:pt>
                <c:pt idx="2">
                  <c:v>53</c:v>
                </c:pt>
                <c:pt idx="3">
                  <c:v>0</c:v>
                </c:pt>
                <c:pt idx="4">
                  <c:v>5</c:v>
                </c:pt>
                <c:pt idx="5">
                  <c:v>104</c:v>
                </c:pt>
                <c:pt idx="6">
                  <c:v>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6F-4ED3-87C9-A99253734064}"/>
            </c:ext>
          </c:extLst>
        </c:ser>
        <c:ser>
          <c:idx val="2"/>
          <c:order val="2"/>
          <c:tx>
            <c:v>XXL1</c:v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'Injuries only'!$B$7:$B$13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'Injuries only'!$Q$7:$Q$13</c:f>
              <c:numCache>
                <c:formatCode>#,##0</c:formatCode>
                <c:ptCount val="7"/>
                <c:pt idx="0">
                  <c:v>431</c:v>
                </c:pt>
                <c:pt idx="1">
                  <c:v>195</c:v>
                </c:pt>
                <c:pt idx="2">
                  <c:v>113</c:v>
                </c:pt>
                <c:pt idx="3">
                  <c:v>22</c:v>
                </c:pt>
                <c:pt idx="4">
                  <c:v>7</c:v>
                </c:pt>
                <c:pt idx="5">
                  <c:v>714</c:v>
                </c:pt>
                <c:pt idx="6">
                  <c:v>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6F-4ED3-87C9-A992537340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97202911"/>
        <c:axId val="897209151"/>
      </c:barChart>
      <c:catAx>
        <c:axId val="8972029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7209151"/>
        <c:crosses val="autoZero"/>
        <c:auto val="1"/>
        <c:lblAlgn val="ctr"/>
        <c:lblOffset val="100"/>
        <c:noMultiLvlLbl val="0"/>
      </c:catAx>
      <c:valAx>
        <c:axId val="897209151"/>
        <c:scaling>
          <c:orientation val="minMax"/>
          <c:max val="9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7202911"/>
        <c:crosses val="autoZero"/>
        <c:crossBetween val="between"/>
      </c:valAx>
      <c:spPr>
        <a:noFill/>
        <a:ln>
          <a:solidFill>
            <a:schemeClr val="accent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Earthquake Injuries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EQ injuries</c:v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'Injuries only'!$B$7:$B$13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'Injuries only'!$C$7:$C$13</c:f>
              <c:numCache>
                <c:formatCode>#,##0</c:formatCode>
                <c:ptCount val="7"/>
                <c:pt idx="0">
                  <c:v>1319.150609</c:v>
                </c:pt>
                <c:pt idx="1">
                  <c:v>1240.5522189999999</c:v>
                </c:pt>
                <c:pt idx="2">
                  <c:v>1428.2833224999999</c:v>
                </c:pt>
                <c:pt idx="3">
                  <c:v>715.56363229999999</c:v>
                </c:pt>
                <c:pt idx="4">
                  <c:v>186.7473324</c:v>
                </c:pt>
                <c:pt idx="5">
                  <c:v>1866.3343494999999</c:v>
                </c:pt>
                <c:pt idx="6">
                  <c:v>1407.1671173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DC-488D-8415-07AC2406228A}"/>
            </c:ext>
          </c:extLst>
        </c:ser>
        <c:ser>
          <c:idx val="1"/>
          <c:order val="1"/>
          <c:tx>
            <c:v>EQ fatalities</c:v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val>
            <c:numRef>
              <c:f>'Injuries only'!$D$7:$D$13</c:f>
              <c:numCache>
                <c:formatCode>#,##0</c:formatCode>
                <c:ptCount val="7"/>
                <c:pt idx="0">
                  <c:v>28.407137599999999</c:v>
                </c:pt>
                <c:pt idx="1">
                  <c:v>22.057635699999999</c:v>
                </c:pt>
                <c:pt idx="2">
                  <c:v>41.980437799999997</c:v>
                </c:pt>
                <c:pt idx="3">
                  <c:v>17.4213281</c:v>
                </c:pt>
                <c:pt idx="4">
                  <c:v>6.1316698000000009</c:v>
                </c:pt>
                <c:pt idx="5">
                  <c:v>57.388115200000001</c:v>
                </c:pt>
                <c:pt idx="6">
                  <c:v>38.374604699999999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DC-488D-8415-07AC24062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51688480"/>
        <c:axId val="1251693280"/>
      </c:barChart>
      <c:catAx>
        <c:axId val="1251688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1693280"/>
        <c:crosses val="autoZero"/>
        <c:auto val="1"/>
        <c:lblAlgn val="ctr"/>
        <c:lblOffset val="100"/>
        <c:noMultiLvlLbl val="0"/>
      </c:catAx>
      <c:valAx>
        <c:axId val="125169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1688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Tsunami Injuries - Visitors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M1</c:v>
          </c:tx>
          <c:spPr>
            <a:solidFill>
              <a:srgbClr val="AC08B0"/>
            </a:solidFill>
            <a:ln>
              <a:noFill/>
            </a:ln>
            <a:effectLst/>
          </c:spPr>
          <c:invertIfNegative val="0"/>
          <c:cat>
            <c:strRef>
              <c:f>'Injuries only'!$B$7:$B$13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'Injuries only'!$V$7:$V$13</c:f>
              <c:numCache>
                <c:formatCode>#,##0</c:formatCode>
                <c:ptCount val="7"/>
                <c:pt idx="0">
                  <c:v>711</c:v>
                </c:pt>
                <c:pt idx="1">
                  <c:v>563</c:v>
                </c:pt>
                <c:pt idx="2">
                  <c:v>243</c:v>
                </c:pt>
                <c:pt idx="3">
                  <c:v>2</c:v>
                </c:pt>
                <c:pt idx="4">
                  <c:v>570</c:v>
                </c:pt>
                <c:pt idx="5">
                  <c:v>72</c:v>
                </c:pt>
                <c:pt idx="6">
                  <c:v>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20-4D66-81AD-17B4CD9ED09B}"/>
            </c:ext>
          </c:extLst>
        </c:ser>
        <c:ser>
          <c:idx val="1"/>
          <c:order val="1"/>
          <c:tx>
            <c:v>L1</c:v>
          </c:tx>
          <c:spPr>
            <a:solidFill>
              <a:srgbClr val="FC8604"/>
            </a:solidFill>
            <a:ln>
              <a:noFill/>
            </a:ln>
            <a:effectLst/>
          </c:spPr>
          <c:invertIfNegative val="0"/>
          <c:cat>
            <c:strRef>
              <c:f>'Injuries only'!$B$7:$B$13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'Injuries only'!$AA$7:$AA$13</c:f>
              <c:numCache>
                <c:formatCode>#,##0</c:formatCode>
                <c:ptCount val="7"/>
                <c:pt idx="0">
                  <c:v>674</c:v>
                </c:pt>
                <c:pt idx="1">
                  <c:v>517</c:v>
                </c:pt>
                <c:pt idx="2">
                  <c:v>146</c:v>
                </c:pt>
                <c:pt idx="3">
                  <c:v>2</c:v>
                </c:pt>
                <c:pt idx="4">
                  <c:v>132</c:v>
                </c:pt>
                <c:pt idx="5">
                  <c:v>198</c:v>
                </c:pt>
                <c:pt idx="6">
                  <c:v>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20-4D66-81AD-17B4CD9ED09B}"/>
            </c:ext>
          </c:extLst>
        </c:ser>
        <c:ser>
          <c:idx val="2"/>
          <c:order val="2"/>
          <c:tx>
            <c:v>XXL1</c:v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'Injuries only'!$B$7:$B$13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'Injuries only'!$AF$7:$AF$13</c:f>
              <c:numCache>
                <c:formatCode>#,##0</c:formatCode>
                <c:ptCount val="7"/>
                <c:pt idx="0">
                  <c:v>473</c:v>
                </c:pt>
                <c:pt idx="1">
                  <c:v>704</c:v>
                </c:pt>
                <c:pt idx="2">
                  <c:v>318</c:v>
                </c:pt>
                <c:pt idx="3">
                  <c:v>45</c:v>
                </c:pt>
                <c:pt idx="4">
                  <c:v>43</c:v>
                </c:pt>
                <c:pt idx="5">
                  <c:v>845</c:v>
                </c:pt>
                <c:pt idx="6">
                  <c:v>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20-4D66-81AD-17B4CD9ED0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97202911"/>
        <c:axId val="897209151"/>
      </c:barChart>
      <c:catAx>
        <c:axId val="8972029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7209151"/>
        <c:crosses val="autoZero"/>
        <c:auto val="1"/>
        <c:lblAlgn val="ctr"/>
        <c:lblOffset val="100"/>
        <c:noMultiLvlLbl val="0"/>
      </c:catAx>
      <c:valAx>
        <c:axId val="897209151"/>
        <c:scaling>
          <c:orientation val="minMax"/>
          <c:max val="9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7202911"/>
        <c:crosses val="autoZero"/>
        <c:crossBetween val="between"/>
      </c:valAx>
      <c:spPr>
        <a:noFill/>
        <a:ln>
          <a:solidFill>
            <a:schemeClr val="accent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Liquefaction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Liquefaction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'Hazus Ave Input Paramaters'!$I$3:$I$9</c:f>
                <c:numCache>
                  <c:formatCode>General</c:formatCode>
                  <c:ptCount val="7"/>
                  <c:pt idx="0">
                    <c:v>1.1000000000000001</c:v>
                  </c:pt>
                  <c:pt idx="1">
                    <c:v>1.3</c:v>
                  </c:pt>
                  <c:pt idx="2">
                    <c:v>1.4</c:v>
                  </c:pt>
                  <c:pt idx="3">
                    <c:v>1.2</c:v>
                  </c:pt>
                  <c:pt idx="4">
                    <c:v>1.3</c:v>
                  </c:pt>
                  <c:pt idx="5">
                    <c:v>1.9</c:v>
                  </c:pt>
                  <c:pt idx="6">
                    <c:v>1.6</c:v>
                  </c:pt>
                </c:numCache>
              </c:numRef>
            </c:plus>
            <c:minus>
              <c:numRef>
                <c:f>'Hazus Ave Input Paramaters'!$I$3:$I$9</c:f>
                <c:numCache>
                  <c:formatCode>General</c:formatCode>
                  <c:ptCount val="7"/>
                  <c:pt idx="0">
                    <c:v>1.1000000000000001</c:v>
                  </c:pt>
                  <c:pt idx="1">
                    <c:v>1.3</c:v>
                  </c:pt>
                  <c:pt idx="2">
                    <c:v>1.4</c:v>
                  </c:pt>
                  <c:pt idx="3">
                    <c:v>1.2</c:v>
                  </c:pt>
                  <c:pt idx="4">
                    <c:v>1.3</c:v>
                  </c:pt>
                  <c:pt idx="5">
                    <c:v>1.9</c:v>
                  </c:pt>
                  <c:pt idx="6">
                    <c:v>1.6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'Hazus Ave Input Paramaters'!$B$3:$B$9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'Hazus Ave Input Paramaters'!$H$3:$H$9</c:f>
              <c:numCache>
                <c:formatCode>General</c:formatCode>
                <c:ptCount val="7"/>
                <c:pt idx="0">
                  <c:v>3.7</c:v>
                </c:pt>
                <c:pt idx="1">
                  <c:v>3.7</c:v>
                </c:pt>
                <c:pt idx="2">
                  <c:v>3.2</c:v>
                </c:pt>
                <c:pt idx="3">
                  <c:v>3.7</c:v>
                </c:pt>
                <c:pt idx="4">
                  <c:v>3.5</c:v>
                </c:pt>
                <c:pt idx="5">
                  <c:v>2.9</c:v>
                </c:pt>
                <c:pt idx="6">
                  <c:v>2.2999999999999998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56-4CB7-ADF0-7BBB9DBB9D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9006063"/>
        <c:axId val="999006543"/>
      </c:lineChart>
      <c:catAx>
        <c:axId val="999006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9006543"/>
        <c:crosses val="autoZero"/>
        <c:auto val="1"/>
        <c:lblAlgn val="ctr"/>
        <c:lblOffset val="100"/>
        <c:noMultiLvlLbl val="0"/>
      </c:catAx>
      <c:valAx>
        <c:axId val="999006543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accent1"/>
              </a:solidFill>
              <a:prstDash val="sysDot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9006063"/>
        <c:crosses val="autoZero"/>
        <c:crossBetween val="between"/>
      </c:valAx>
      <c:spPr>
        <a:noFill/>
        <a:ln>
          <a:solidFill>
            <a:schemeClr val="accent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Fatality Ratio - Residents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M1</c:v>
          </c:tx>
          <c:spPr>
            <a:solidFill>
              <a:srgbClr val="AC08B0"/>
            </a:solidFill>
            <a:ln>
              <a:noFill/>
            </a:ln>
            <a:effectLst/>
          </c:spPr>
          <c:invertIfNegative val="0"/>
          <c:cat>
            <c:strRef>
              <c:f>'Fatalitiess only'!$B$7:$B$13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'Fatalitiess only'!$H$7:$H$13</c:f>
              <c:numCache>
                <c:formatCode>0%</c:formatCode>
                <c:ptCount val="7"/>
                <c:pt idx="0">
                  <c:v>0.30737704075510891</c:v>
                </c:pt>
                <c:pt idx="1">
                  <c:v>0.1315409449335721</c:v>
                </c:pt>
                <c:pt idx="2">
                  <c:v>2.3230456534961443E-2</c:v>
                </c:pt>
                <c:pt idx="3">
                  <c:v>0</c:v>
                </c:pt>
                <c:pt idx="4">
                  <c:v>8.7628979195119162E-4</c:v>
                </c:pt>
                <c:pt idx="5">
                  <c:v>6.2093508350170377E-2</c:v>
                </c:pt>
                <c:pt idx="6">
                  <c:v>9.9665171859706053E-2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87-4ADB-9E88-4AA3DDC0A105}"/>
            </c:ext>
          </c:extLst>
        </c:ser>
        <c:ser>
          <c:idx val="1"/>
          <c:order val="1"/>
          <c:tx>
            <c:v>L1</c:v>
          </c:tx>
          <c:spPr>
            <a:solidFill>
              <a:srgbClr val="FC8604"/>
            </a:solidFill>
            <a:ln>
              <a:noFill/>
            </a:ln>
            <a:effectLst/>
          </c:spPr>
          <c:invertIfNegative val="0"/>
          <c:cat>
            <c:strRef>
              <c:f>'Fatalitiess only'!$B$7:$B$13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'Fatalitiess only'!$K$7:$K$13</c:f>
              <c:numCache>
                <c:formatCode>0%</c:formatCode>
                <c:ptCount val="7"/>
                <c:pt idx="0">
                  <c:v>0.26387430771993842</c:v>
                </c:pt>
                <c:pt idx="1">
                  <c:v>0.14603997740096686</c:v>
                </c:pt>
                <c:pt idx="2">
                  <c:v>3.9955005564809395E-2</c:v>
                </c:pt>
                <c:pt idx="3">
                  <c:v>0</c:v>
                </c:pt>
                <c:pt idx="4">
                  <c:v>3.8381569908109018E-3</c:v>
                </c:pt>
                <c:pt idx="5">
                  <c:v>9.3375936765846074E-2</c:v>
                </c:pt>
                <c:pt idx="6">
                  <c:v>0.24167968439652013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87-4ADB-9E88-4AA3DDC0A105}"/>
            </c:ext>
          </c:extLst>
        </c:ser>
        <c:ser>
          <c:idx val="2"/>
          <c:order val="2"/>
          <c:tx>
            <c:v>XXL1</c:v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'Fatalitiess only'!$B$7:$B$13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'Fatalitiess only'!$N$7:$N$13</c:f>
              <c:numCache>
                <c:formatCode>0%</c:formatCode>
                <c:ptCount val="7"/>
                <c:pt idx="0">
                  <c:v>0.35179570586628756</c:v>
                </c:pt>
                <c:pt idx="1">
                  <c:v>0.15360883001442255</c:v>
                </c:pt>
                <c:pt idx="2">
                  <c:v>4.0551020038582374E-2</c:v>
                </c:pt>
                <c:pt idx="3">
                  <c:v>2.0711264606005794E-2</c:v>
                </c:pt>
                <c:pt idx="4">
                  <c:v>7.6562948147635502E-3</c:v>
                </c:pt>
                <c:pt idx="5">
                  <c:v>0.17104335766161105</c:v>
                </c:pt>
                <c:pt idx="6">
                  <c:v>0.47906054712089957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87-4ADB-9E88-4AA3DDC0A1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97202911"/>
        <c:axId val="897209151"/>
      </c:barChart>
      <c:catAx>
        <c:axId val="8972029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7209151"/>
        <c:crosses val="autoZero"/>
        <c:auto val="1"/>
        <c:lblAlgn val="ctr"/>
        <c:lblOffset val="100"/>
        <c:noMultiLvlLbl val="0"/>
      </c:catAx>
      <c:valAx>
        <c:axId val="897209151"/>
        <c:scaling>
          <c:orientation val="minMax"/>
          <c:max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7202911"/>
        <c:crosses val="autoZero"/>
        <c:crossBetween val="between"/>
      </c:valAx>
      <c:spPr>
        <a:noFill/>
        <a:ln>
          <a:solidFill>
            <a:schemeClr val="accent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Tsunami Fatalities - Resident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M1</c:v>
          </c:tx>
          <c:spPr>
            <a:solidFill>
              <a:srgbClr val="AC08B0"/>
            </a:solidFill>
            <a:ln>
              <a:noFill/>
            </a:ln>
            <a:effectLst/>
          </c:spPr>
          <c:invertIfNegative val="0"/>
          <c:cat>
            <c:strRef>
              <c:f>'Fatalitiess only'!$B$7:$B$13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'Fatalitiess only'!$G$7:$G$13</c:f>
              <c:numCache>
                <c:formatCode>#,##0</c:formatCode>
                <c:ptCount val="7"/>
                <c:pt idx="0">
                  <c:v>3741</c:v>
                </c:pt>
                <c:pt idx="1">
                  <c:v>460</c:v>
                </c:pt>
                <c:pt idx="2">
                  <c:v>90</c:v>
                </c:pt>
                <c:pt idx="3">
                  <c:v>0</c:v>
                </c:pt>
                <c:pt idx="4">
                  <c:v>1</c:v>
                </c:pt>
                <c:pt idx="5">
                  <c:v>79</c:v>
                </c:pt>
                <c:pt idx="6">
                  <c:v>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8C-49CD-A04A-FCBBC0C9B0B4}"/>
            </c:ext>
          </c:extLst>
        </c:ser>
        <c:ser>
          <c:idx val="1"/>
          <c:order val="1"/>
          <c:tx>
            <c:v>L1</c:v>
          </c:tx>
          <c:spPr>
            <a:solidFill>
              <a:srgbClr val="FC8604"/>
            </a:solidFill>
            <a:ln>
              <a:noFill/>
            </a:ln>
            <a:effectLst/>
          </c:spPr>
          <c:invertIfNegative val="0"/>
          <c:cat>
            <c:strRef>
              <c:f>'Fatalitiess only'!$B$7:$B$13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'Fatalitiess only'!$J$7:$J$13</c:f>
              <c:numCache>
                <c:formatCode>#,##0</c:formatCode>
                <c:ptCount val="7"/>
                <c:pt idx="0">
                  <c:v>4372</c:v>
                </c:pt>
                <c:pt idx="1">
                  <c:v>747</c:v>
                </c:pt>
                <c:pt idx="2">
                  <c:v>240</c:v>
                </c:pt>
                <c:pt idx="3">
                  <c:v>0</c:v>
                </c:pt>
                <c:pt idx="4">
                  <c:v>7</c:v>
                </c:pt>
                <c:pt idx="5">
                  <c:v>314</c:v>
                </c:pt>
                <c:pt idx="6">
                  <c:v>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8C-49CD-A04A-FCBBC0C9B0B4}"/>
            </c:ext>
          </c:extLst>
        </c:ser>
        <c:ser>
          <c:idx val="2"/>
          <c:order val="2"/>
          <c:tx>
            <c:v>XXL1</c:v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'Fatalitiess only'!$B$7:$B$13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'Fatalitiess only'!$M$7:$M$13</c:f>
              <c:numCache>
                <c:formatCode>#,##0</c:formatCode>
                <c:ptCount val="7"/>
                <c:pt idx="0">
                  <c:v>7363</c:v>
                </c:pt>
                <c:pt idx="1">
                  <c:v>1159</c:v>
                </c:pt>
                <c:pt idx="2">
                  <c:v>489</c:v>
                </c:pt>
                <c:pt idx="3">
                  <c:v>42</c:v>
                </c:pt>
                <c:pt idx="4">
                  <c:v>17</c:v>
                </c:pt>
                <c:pt idx="5">
                  <c:v>1773</c:v>
                </c:pt>
                <c:pt idx="6">
                  <c:v>3233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8C-49CD-A04A-FCBBC0C9B0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97202911"/>
        <c:axId val="897209151"/>
      </c:barChart>
      <c:catAx>
        <c:axId val="8972029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7209151"/>
        <c:crosses val="autoZero"/>
        <c:auto val="1"/>
        <c:lblAlgn val="ctr"/>
        <c:lblOffset val="100"/>
        <c:noMultiLvlLbl val="0"/>
      </c:catAx>
      <c:valAx>
        <c:axId val="89720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7202911"/>
        <c:crosses val="autoZero"/>
        <c:crossBetween val="between"/>
      </c:valAx>
      <c:spPr>
        <a:noFill/>
        <a:ln>
          <a:solidFill>
            <a:schemeClr val="accent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Fatality Ratio - Visitors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M1</c:v>
          </c:tx>
          <c:spPr>
            <a:solidFill>
              <a:srgbClr val="AC08B0"/>
            </a:solidFill>
            <a:ln>
              <a:noFill/>
            </a:ln>
            <a:effectLst/>
          </c:spPr>
          <c:invertIfNegative val="0"/>
          <c:cat>
            <c:strRef>
              <c:f>'Fatalitiess only'!$B$7:$B$13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'Fatalitiess only'!$U$7:$U$13</c:f>
              <c:numCache>
                <c:formatCode>0%</c:formatCode>
                <c:ptCount val="7"/>
                <c:pt idx="0">
                  <c:v>0.36679661229361138</c:v>
                </c:pt>
                <c:pt idx="1">
                  <c:v>0.12246185016535759</c:v>
                </c:pt>
                <c:pt idx="2">
                  <c:v>2.2376475920272792E-2</c:v>
                </c:pt>
                <c:pt idx="3">
                  <c:v>1.0105686937897892E-3</c:v>
                </c:pt>
                <c:pt idx="4">
                  <c:v>0.23692476802477885</c:v>
                </c:pt>
                <c:pt idx="5">
                  <c:v>4.9656836325692809E-2</c:v>
                </c:pt>
                <c:pt idx="6">
                  <c:v>0.1671879567761636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A6-4EF6-9CD2-11840EF5C57E}"/>
            </c:ext>
          </c:extLst>
        </c:ser>
        <c:ser>
          <c:idx val="1"/>
          <c:order val="1"/>
          <c:tx>
            <c:v>L1</c:v>
          </c:tx>
          <c:spPr>
            <a:solidFill>
              <a:srgbClr val="FC8604"/>
            </a:solidFill>
            <a:ln>
              <a:noFill/>
            </a:ln>
            <a:effectLst/>
          </c:spPr>
          <c:invertIfNegative val="0"/>
          <c:cat>
            <c:strRef>
              <c:f>'Fatalitiess only'!$B$7:$B$13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'Fatalitiess only'!$X$7:$X$13</c:f>
              <c:numCache>
                <c:formatCode>0%</c:formatCode>
                <c:ptCount val="7"/>
                <c:pt idx="0">
                  <c:v>0.30506251356833836</c:v>
                </c:pt>
                <c:pt idx="1">
                  <c:v>0.16069820973883087</c:v>
                </c:pt>
                <c:pt idx="2">
                  <c:v>3.8729718805098567E-2</c:v>
                </c:pt>
                <c:pt idx="3">
                  <c:v>2.4341329505066641E-3</c:v>
                </c:pt>
                <c:pt idx="4">
                  <c:v>0.30526401030863831</c:v>
                </c:pt>
                <c:pt idx="5">
                  <c:v>9.1605040732233245E-2</c:v>
                </c:pt>
                <c:pt idx="6">
                  <c:v>0.26569254416618404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A6-4EF6-9CD2-11840EF5C57E}"/>
            </c:ext>
          </c:extLst>
        </c:ser>
        <c:ser>
          <c:idx val="2"/>
          <c:order val="2"/>
          <c:tx>
            <c:v>XXL1</c:v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'Fatalitiess only'!$B$7:$B$13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'Fatalitiess only'!$AA$7:$AA$13</c:f>
              <c:numCache>
                <c:formatCode>0%</c:formatCode>
                <c:ptCount val="7"/>
                <c:pt idx="0">
                  <c:v>0.45828711726195542</c:v>
                </c:pt>
                <c:pt idx="1">
                  <c:v>0.21787380042721896</c:v>
                </c:pt>
                <c:pt idx="2">
                  <c:v>6.7805625944103151E-2</c:v>
                </c:pt>
                <c:pt idx="3">
                  <c:v>2.2133682231569269E-2</c:v>
                </c:pt>
                <c:pt idx="4">
                  <c:v>0.33106484082470256</c:v>
                </c:pt>
                <c:pt idx="5">
                  <c:v>0.23044062352666911</c:v>
                </c:pt>
                <c:pt idx="6">
                  <c:v>0.51499670965803301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A6-4EF6-9CD2-11840EF5C5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97202911"/>
        <c:axId val="897209151"/>
      </c:barChart>
      <c:catAx>
        <c:axId val="8972029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7209151"/>
        <c:crosses val="autoZero"/>
        <c:auto val="1"/>
        <c:lblAlgn val="ctr"/>
        <c:lblOffset val="100"/>
        <c:noMultiLvlLbl val="0"/>
      </c:catAx>
      <c:valAx>
        <c:axId val="897209151"/>
        <c:scaling>
          <c:orientation val="minMax"/>
          <c:max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7202911"/>
        <c:crosses val="autoZero"/>
        <c:crossBetween val="between"/>
      </c:valAx>
      <c:spPr>
        <a:noFill/>
        <a:ln>
          <a:solidFill>
            <a:schemeClr val="accent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Tsunami Fatalities - Visitors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M1</c:v>
          </c:tx>
          <c:spPr>
            <a:solidFill>
              <a:srgbClr val="AC08B0"/>
            </a:solidFill>
            <a:ln>
              <a:noFill/>
            </a:ln>
            <a:effectLst/>
          </c:spPr>
          <c:invertIfNegative val="0"/>
          <c:cat>
            <c:strRef>
              <c:f>'Fatalitiess only'!$B$7:$B$13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'Fatalitiess only'!$T$7:$T$13</c:f>
              <c:numCache>
                <c:formatCode>#,##0</c:formatCode>
                <c:ptCount val="7"/>
                <c:pt idx="0">
                  <c:v>6863</c:v>
                </c:pt>
                <c:pt idx="1">
                  <c:v>2367</c:v>
                </c:pt>
                <c:pt idx="2">
                  <c:v>266</c:v>
                </c:pt>
                <c:pt idx="3">
                  <c:v>2</c:v>
                </c:pt>
                <c:pt idx="4">
                  <c:v>572</c:v>
                </c:pt>
                <c:pt idx="5">
                  <c:v>174</c:v>
                </c:pt>
                <c:pt idx="6">
                  <c:v>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05-41CE-B69F-AFED30452D3F}"/>
            </c:ext>
          </c:extLst>
        </c:ser>
        <c:ser>
          <c:idx val="1"/>
          <c:order val="1"/>
          <c:tx>
            <c:v>L1</c:v>
          </c:tx>
          <c:spPr>
            <a:solidFill>
              <a:srgbClr val="FC8604"/>
            </a:solidFill>
            <a:ln>
              <a:noFill/>
            </a:ln>
            <a:effectLst/>
          </c:spPr>
          <c:invertIfNegative val="0"/>
          <c:cat>
            <c:strRef>
              <c:f>'Fatalitiess only'!$B$7:$B$13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'Fatalitiess only'!$W$7:$W$13</c:f>
              <c:numCache>
                <c:formatCode>#,##0</c:formatCode>
                <c:ptCount val="7"/>
                <c:pt idx="0">
                  <c:v>8059</c:v>
                </c:pt>
                <c:pt idx="1">
                  <c:v>4196</c:v>
                </c:pt>
                <c:pt idx="2">
                  <c:v>704</c:v>
                </c:pt>
                <c:pt idx="3">
                  <c:v>6</c:v>
                </c:pt>
                <c:pt idx="4">
                  <c:v>1023</c:v>
                </c:pt>
                <c:pt idx="5">
                  <c:v>497</c:v>
                </c:pt>
                <c:pt idx="6">
                  <c:v>1652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05-41CE-B69F-AFED30452D3F}"/>
            </c:ext>
          </c:extLst>
        </c:ser>
        <c:ser>
          <c:idx val="2"/>
          <c:order val="2"/>
          <c:tx>
            <c:v>XXL1</c:v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'Fatalitiess only'!$B$7:$B$13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'Fatalitiess only'!$Z$7:$Z$13</c:f>
              <c:numCache>
                <c:formatCode>#,##0</c:formatCode>
                <c:ptCount val="7"/>
                <c:pt idx="0">
                  <c:v>14700</c:v>
                </c:pt>
                <c:pt idx="1">
                  <c:v>6591</c:v>
                </c:pt>
                <c:pt idx="2">
                  <c:v>1976</c:v>
                </c:pt>
                <c:pt idx="3">
                  <c:v>84</c:v>
                </c:pt>
                <c:pt idx="4">
                  <c:v>1177</c:v>
                </c:pt>
                <c:pt idx="5">
                  <c:v>2403</c:v>
                </c:pt>
                <c:pt idx="6">
                  <c:v>4738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05-41CE-B69F-AFED30452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97202911"/>
        <c:axId val="897209151"/>
      </c:barChart>
      <c:catAx>
        <c:axId val="8972029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7209151"/>
        <c:crosses val="autoZero"/>
        <c:auto val="1"/>
        <c:lblAlgn val="ctr"/>
        <c:lblOffset val="100"/>
        <c:noMultiLvlLbl val="0"/>
      </c:catAx>
      <c:valAx>
        <c:axId val="89720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7202911"/>
        <c:crosses val="autoZero"/>
        <c:crossBetween val="between"/>
      </c:valAx>
      <c:spPr>
        <a:noFill/>
        <a:ln>
          <a:solidFill>
            <a:schemeClr val="accent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Tsunami Fatalities - Combined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M1</c:v>
          </c:tx>
          <c:spPr>
            <a:solidFill>
              <a:srgbClr val="AC08B0"/>
            </a:solidFill>
            <a:ln>
              <a:noFill/>
            </a:ln>
            <a:effectLst/>
          </c:spPr>
          <c:invertIfNegative val="0"/>
          <c:cat>
            <c:strRef>
              <c:f>'Fatalitiess only'!$B$7:$B$13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'Fatalitiess only'!$AD$7:$AD$13</c:f>
              <c:numCache>
                <c:formatCode>#,##0</c:formatCode>
                <c:ptCount val="7"/>
                <c:pt idx="0">
                  <c:v>10604</c:v>
                </c:pt>
                <c:pt idx="1">
                  <c:v>2827</c:v>
                </c:pt>
                <c:pt idx="2">
                  <c:v>356</c:v>
                </c:pt>
                <c:pt idx="3">
                  <c:v>2</c:v>
                </c:pt>
                <c:pt idx="4">
                  <c:v>573</c:v>
                </c:pt>
                <c:pt idx="5">
                  <c:v>253</c:v>
                </c:pt>
                <c:pt idx="6">
                  <c:v>1008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CC-407D-9D4F-ACFC866FC674}"/>
            </c:ext>
          </c:extLst>
        </c:ser>
        <c:ser>
          <c:idx val="1"/>
          <c:order val="1"/>
          <c:tx>
            <c:v>L1</c:v>
          </c:tx>
          <c:spPr>
            <a:solidFill>
              <a:srgbClr val="FC8604"/>
            </a:solidFill>
            <a:ln>
              <a:noFill/>
            </a:ln>
            <a:effectLst/>
          </c:spPr>
          <c:invertIfNegative val="0"/>
          <c:cat>
            <c:strRef>
              <c:f>'Fatalitiess only'!$B$7:$B$13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'Fatalitiess only'!$AE$7:$AE$13</c:f>
              <c:numCache>
                <c:formatCode>#,##0</c:formatCode>
                <c:ptCount val="7"/>
                <c:pt idx="0">
                  <c:v>12431</c:v>
                </c:pt>
                <c:pt idx="1">
                  <c:v>4943</c:v>
                </c:pt>
                <c:pt idx="2">
                  <c:v>944</c:v>
                </c:pt>
                <c:pt idx="3">
                  <c:v>6</c:v>
                </c:pt>
                <c:pt idx="4">
                  <c:v>1030</c:v>
                </c:pt>
                <c:pt idx="5">
                  <c:v>811</c:v>
                </c:pt>
                <c:pt idx="6">
                  <c:v>2444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CC-407D-9D4F-ACFC866FC674}"/>
            </c:ext>
          </c:extLst>
        </c:ser>
        <c:ser>
          <c:idx val="2"/>
          <c:order val="2"/>
          <c:tx>
            <c:v>XXL1</c:v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'Fatalitiess only'!$B$7:$B$13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'Fatalitiess only'!$AF$7:$AF$13</c:f>
              <c:numCache>
                <c:formatCode>#,##0</c:formatCode>
                <c:ptCount val="7"/>
                <c:pt idx="0">
                  <c:v>22063</c:v>
                </c:pt>
                <c:pt idx="1">
                  <c:v>7750</c:v>
                </c:pt>
                <c:pt idx="2">
                  <c:v>2465</c:v>
                </c:pt>
                <c:pt idx="3">
                  <c:v>126</c:v>
                </c:pt>
                <c:pt idx="4">
                  <c:v>1194</c:v>
                </c:pt>
                <c:pt idx="5">
                  <c:v>4176</c:v>
                </c:pt>
                <c:pt idx="6">
                  <c:v>7971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CC-407D-9D4F-ACFC866FC6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97202911"/>
        <c:axId val="897209151"/>
      </c:barChart>
      <c:catAx>
        <c:axId val="8972029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7209151"/>
        <c:crosses val="autoZero"/>
        <c:auto val="1"/>
        <c:lblAlgn val="ctr"/>
        <c:lblOffset val="100"/>
        <c:noMultiLvlLbl val="0"/>
      </c:catAx>
      <c:valAx>
        <c:axId val="89720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7202911"/>
        <c:crosses val="autoZero"/>
        <c:crossBetween val="between"/>
      </c:valAx>
      <c:spPr>
        <a:noFill/>
        <a:ln>
          <a:solidFill>
            <a:schemeClr val="accent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Displaced Visitors (XXL)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Tsunami zone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'Displaced only'!$B$5:$B$11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'Displaced only'!$I$21:$I$27</c:f>
              <c:numCache>
                <c:formatCode>#,##0</c:formatCode>
                <c:ptCount val="7"/>
                <c:pt idx="0">
                  <c:v>17375.961654400002</c:v>
                </c:pt>
                <c:pt idx="1">
                  <c:v>23660.457435800006</c:v>
                </c:pt>
                <c:pt idx="2">
                  <c:v>27166.124602300006</c:v>
                </c:pt>
                <c:pt idx="3">
                  <c:v>3711.1208985999992</c:v>
                </c:pt>
                <c:pt idx="4">
                  <c:v>2378.1947983</c:v>
                </c:pt>
                <c:pt idx="5">
                  <c:v>8024.8488889000018</c:v>
                </c:pt>
                <c:pt idx="6">
                  <c:v>4462.0587793000013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B2-43D6-8778-0907337CC4EC}"/>
            </c:ext>
          </c:extLst>
        </c:ser>
        <c:ser>
          <c:idx val="1"/>
          <c:order val="1"/>
          <c:tx>
            <c:v>Earthquake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'Displaced only'!$B$5:$B$11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'Displaced only'!#REF!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B2-43D6-8778-0907337CC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44456623"/>
        <c:axId val="1244448463"/>
      </c:barChart>
      <c:catAx>
        <c:axId val="1244456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4448463"/>
        <c:crosses val="autoZero"/>
        <c:auto val="1"/>
        <c:lblAlgn val="ctr"/>
        <c:lblOffset val="100"/>
        <c:noMultiLvlLbl val="0"/>
      </c:catAx>
      <c:valAx>
        <c:axId val="1244448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4456623"/>
        <c:crosses val="autoZero"/>
        <c:crossBetween val="between"/>
      </c:valAx>
      <c:spPr>
        <a:noFill/>
        <a:ln>
          <a:solidFill>
            <a:schemeClr val="accent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Combined EQ &amp; Tsunami Displaced</a:t>
            </a:r>
          </a:p>
          <a:p>
            <a:pPr>
              <a:defRPr/>
            </a:pPr>
            <a:r>
              <a:rPr lang="en-US" b="1"/>
              <a:t>(Resident &amp; Visitor)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M1</c:v>
          </c:tx>
          <c:spPr>
            <a:solidFill>
              <a:srgbClr val="AC08B0"/>
            </a:solidFill>
            <a:ln>
              <a:noFill/>
            </a:ln>
            <a:effectLst/>
          </c:spPr>
          <c:invertIfNegative val="0"/>
          <c:cat>
            <c:strRef>
              <c:f>'Displaced only'!$B$21:$B$27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'Displaced only'!$AA$21:$AA$27</c:f>
              <c:numCache>
                <c:formatCode>#,##0</c:formatCode>
                <c:ptCount val="7"/>
                <c:pt idx="0">
                  <c:v>23615.002180800002</c:v>
                </c:pt>
                <c:pt idx="1">
                  <c:v>25414.292801600001</c:v>
                </c:pt>
                <c:pt idx="2">
                  <c:v>23841.645086800003</c:v>
                </c:pt>
                <c:pt idx="3">
                  <c:v>8289.382653300001</c:v>
                </c:pt>
                <c:pt idx="4">
                  <c:v>4179.2302117999998</c:v>
                </c:pt>
                <c:pt idx="5">
                  <c:v>18209.9084902</c:v>
                </c:pt>
                <c:pt idx="6">
                  <c:v>23218.728659400003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5D-448A-BCF7-E9FDDF5B1A38}"/>
            </c:ext>
          </c:extLst>
        </c:ser>
        <c:ser>
          <c:idx val="1"/>
          <c:order val="1"/>
          <c:tx>
            <c:v>L1</c:v>
          </c:tx>
          <c:spPr>
            <a:solidFill>
              <a:srgbClr val="FC8604"/>
            </a:solidFill>
            <a:ln>
              <a:noFill/>
            </a:ln>
            <a:effectLst/>
          </c:spPr>
          <c:invertIfNegative val="0"/>
          <c:cat>
            <c:strRef>
              <c:f>'Displaced only'!$B$21:$B$27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'Displaced only'!$AB$21:$AB$27</c:f>
              <c:numCache>
                <c:formatCode>#,##0</c:formatCode>
                <c:ptCount val="7"/>
                <c:pt idx="0">
                  <c:v>33089.218970599992</c:v>
                </c:pt>
                <c:pt idx="1">
                  <c:v>31190.587170799998</c:v>
                </c:pt>
                <c:pt idx="2">
                  <c:v>30966.267135599999</c:v>
                </c:pt>
                <c:pt idx="3">
                  <c:v>9103.0916397000001</c:v>
                </c:pt>
                <c:pt idx="4">
                  <c:v>5047.2225942000005</c:v>
                </c:pt>
                <c:pt idx="5">
                  <c:v>20850.080518500003</c:v>
                </c:pt>
                <c:pt idx="6">
                  <c:v>23430.218460999997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5D-448A-BCF7-E9FDDF5B1A38}"/>
            </c:ext>
          </c:extLst>
        </c:ser>
        <c:ser>
          <c:idx val="2"/>
          <c:order val="2"/>
          <c:tx>
            <c:v>XXL1</c:v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'Displaced only'!$B$21:$B$27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'Displaced only'!$AC$21:$AC$27</c:f>
              <c:numCache>
                <c:formatCode>#,##0</c:formatCode>
                <c:ptCount val="7"/>
                <c:pt idx="0">
                  <c:v>32477.089059799997</c:v>
                </c:pt>
                <c:pt idx="1">
                  <c:v>34239.047256400008</c:v>
                </c:pt>
                <c:pt idx="2">
                  <c:v>45399.879493700006</c:v>
                </c:pt>
                <c:pt idx="3">
                  <c:v>11043.387639499999</c:v>
                </c:pt>
                <c:pt idx="4">
                  <c:v>5291.5014440999994</c:v>
                </c:pt>
                <c:pt idx="5">
                  <c:v>26198.844878500004</c:v>
                </c:pt>
                <c:pt idx="6">
                  <c:v>21494.444630200003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5D-448A-BCF7-E9FDDF5B1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41229168"/>
        <c:axId val="841229648"/>
      </c:barChart>
      <c:catAx>
        <c:axId val="841229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1229648"/>
        <c:crosses val="autoZero"/>
        <c:auto val="1"/>
        <c:lblAlgn val="ctr"/>
        <c:lblOffset val="100"/>
        <c:noMultiLvlLbl val="0"/>
      </c:catAx>
      <c:valAx>
        <c:axId val="8412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1229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Displaced Residents</a:t>
            </a:r>
            <a:r>
              <a:rPr lang="en-US" baseline="0"/>
              <a:t> (</a:t>
            </a:r>
            <a:r>
              <a:rPr lang="en-US"/>
              <a:t>XXL)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Inside XXL1 TZ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'Displaced only'!$B$21:$B$27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'Displaced only'!$E$21:$E$27</c:f>
              <c:numCache>
                <c:formatCode>#,##0</c:formatCode>
                <c:ptCount val="7"/>
                <c:pt idx="0">
                  <c:v>13566.760873199997</c:v>
                </c:pt>
                <c:pt idx="1">
                  <c:v>6386.1391687000014</c:v>
                </c:pt>
                <c:pt idx="2">
                  <c:v>11569.882847700001</c:v>
                </c:pt>
                <c:pt idx="3">
                  <c:v>1985.8819665999999</c:v>
                </c:pt>
                <c:pt idx="4">
                  <c:v>2203.3951665</c:v>
                </c:pt>
                <c:pt idx="5">
                  <c:v>8592.7927688</c:v>
                </c:pt>
                <c:pt idx="6">
                  <c:v>3515.6250316999995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32-4FD9-BEF4-B8CD85A417B5}"/>
            </c:ext>
          </c:extLst>
        </c:ser>
        <c:ser>
          <c:idx val="1"/>
          <c:order val="1"/>
          <c:tx>
            <c:v>Outside XXL1 TZ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'Displaced only'!$B$21:$B$27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'Displaced only'!$M$21:$M$27</c:f>
              <c:numCache>
                <c:formatCode>#,##0</c:formatCode>
                <c:ptCount val="7"/>
                <c:pt idx="0">
                  <c:v>1320.2640114000001</c:v>
                </c:pt>
                <c:pt idx="1">
                  <c:v>3385.7446811</c:v>
                </c:pt>
                <c:pt idx="2">
                  <c:v>4392.5852289000004</c:v>
                </c:pt>
                <c:pt idx="3">
                  <c:v>4358.8339754999997</c:v>
                </c:pt>
                <c:pt idx="4">
                  <c:v>588.85599179999986</c:v>
                </c:pt>
                <c:pt idx="5">
                  <c:v>8040.1331024000001</c:v>
                </c:pt>
                <c:pt idx="6">
                  <c:v>10267.727478200002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32-4FD9-BEF4-B8CD85A41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1269008"/>
        <c:axId val="841283408"/>
      </c:barChart>
      <c:catAx>
        <c:axId val="841269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1283408"/>
        <c:crosses val="autoZero"/>
        <c:auto val="1"/>
        <c:lblAlgn val="ctr"/>
        <c:lblOffset val="100"/>
        <c:noMultiLvlLbl val="0"/>
      </c:catAx>
      <c:valAx>
        <c:axId val="84128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1269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Displaced Visitors</a:t>
            </a:r>
            <a:r>
              <a:rPr lang="en-US" baseline="0"/>
              <a:t> (</a:t>
            </a:r>
            <a:r>
              <a:rPr lang="en-US"/>
              <a:t>XXL only)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Inside XXL1 TZ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'Displaced only'!$B$21:$B$27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'Displaced only'!$I$21:$I$27</c:f>
              <c:numCache>
                <c:formatCode>#,##0</c:formatCode>
                <c:ptCount val="7"/>
                <c:pt idx="0">
                  <c:v>17375.961654400002</c:v>
                </c:pt>
                <c:pt idx="1">
                  <c:v>23660.457435800006</c:v>
                </c:pt>
                <c:pt idx="2">
                  <c:v>27166.124602300006</c:v>
                </c:pt>
                <c:pt idx="3">
                  <c:v>3711.1208985999992</c:v>
                </c:pt>
                <c:pt idx="4">
                  <c:v>2378.1947983</c:v>
                </c:pt>
                <c:pt idx="5">
                  <c:v>8024.8488889000018</c:v>
                </c:pt>
                <c:pt idx="6">
                  <c:v>4462.0587793000013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26-4D02-9560-216844186BE7}"/>
            </c:ext>
          </c:extLst>
        </c:ser>
        <c:ser>
          <c:idx val="1"/>
          <c:order val="1"/>
          <c:tx>
            <c:v>Outside XXL1 TZ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'Displaced only'!$B$21:$B$27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'Displaced only'!$Q$21:$Q$27</c:f>
              <c:numCache>
                <c:formatCode>#,##0</c:formatCode>
                <c:ptCount val="7"/>
                <c:pt idx="0">
                  <c:v>214.10252079999998</c:v>
                </c:pt>
                <c:pt idx="1">
                  <c:v>806.70597080000005</c:v>
                </c:pt>
                <c:pt idx="2">
                  <c:v>2271.2868147999998</c:v>
                </c:pt>
                <c:pt idx="3">
                  <c:v>987.55079880000005</c:v>
                </c:pt>
                <c:pt idx="4">
                  <c:v>121.05548750000003</c:v>
                </c:pt>
                <c:pt idx="5">
                  <c:v>1541.0701184</c:v>
                </c:pt>
                <c:pt idx="6">
                  <c:v>3249.0333410000003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26-4D02-9560-216844186B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1269008"/>
        <c:axId val="841283408"/>
      </c:barChart>
      <c:catAx>
        <c:axId val="841269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1283408"/>
        <c:crosses val="autoZero"/>
        <c:auto val="1"/>
        <c:lblAlgn val="ctr"/>
        <c:lblOffset val="100"/>
        <c:noMultiLvlLbl val="0"/>
      </c:catAx>
      <c:valAx>
        <c:axId val="84128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1269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Building</a:t>
            </a:r>
            <a:r>
              <a:rPr lang="en-US" baseline="0"/>
              <a:t> damage (%)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None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'EQ building damage'!$A$6:$A$12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'EQ building damage'!$J$6:$J$12</c:f>
              <c:numCache>
                <c:formatCode>0%</c:formatCode>
                <c:ptCount val="7"/>
                <c:pt idx="0">
                  <c:v>0.14873210201827949</c:v>
                </c:pt>
                <c:pt idx="1">
                  <c:v>0.14937458396314612</c:v>
                </c:pt>
                <c:pt idx="2">
                  <c:v>9.3519304785603261E-2</c:v>
                </c:pt>
                <c:pt idx="3">
                  <c:v>5.3138923844104138E-2</c:v>
                </c:pt>
                <c:pt idx="4">
                  <c:v>0.14854450963301699</c:v>
                </c:pt>
                <c:pt idx="5">
                  <c:v>3.3995401349887391E-2</c:v>
                </c:pt>
                <c:pt idx="6">
                  <c:v>1.2865005275708582E-2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DF-4FF0-9A10-576A25969AA5}"/>
            </c:ext>
          </c:extLst>
        </c:ser>
        <c:ser>
          <c:idx val="1"/>
          <c:order val="1"/>
          <c:tx>
            <c:v>Minor</c:v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'EQ building damage'!$A$6:$A$12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'EQ building damage'!$K$6:$K$12</c:f>
              <c:numCache>
                <c:formatCode>0%</c:formatCode>
                <c:ptCount val="7"/>
                <c:pt idx="0">
                  <c:v>0.21677778537541931</c:v>
                </c:pt>
                <c:pt idx="1">
                  <c:v>0.2014363621652189</c:v>
                </c:pt>
                <c:pt idx="2">
                  <c:v>0.24019023170928669</c:v>
                </c:pt>
                <c:pt idx="3">
                  <c:v>0.16495624488441943</c:v>
                </c:pt>
                <c:pt idx="4">
                  <c:v>0.1966404194608013</c:v>
                </c:pt>
                <c:pt idx="5">
                  <c:v>0.14130702155041766</c:v>
                </c:pt>
                <c:pt idx="6">
                  <c:v>5.1211898846514343E-2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DF-4FF0-9A10-576A25969AA5}"/>
            </c:ext>
          </c:extLst>
        </c:ser>
        <c:ser>
          <c:idx val="2"/>
          <c:order val="2"/>
          <c:tx>
            <c:v>Moderate</c:v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'EQ building damage'!$A$6:$A$12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'EQ building damage'!$L$6:$L$12</c:f>
              <c:numCache>
                <c:formatCode>0%</c:formatCode>
                <c:ptCount val="7"/>
                <c:pt idx="0">
                  <c:v>0.24134720512285365</c:v>
                </c:pt>
                <c:pt idx="1">
                  <c:v>0.21721291118449926</c:v>
                </c:pt>
                <c:pt idx="2">
                  <c:v>0.26326644638877716</c:v>
                </c:pt>
                <c:pt idx="3">
                  <c:v>0.21503735140027189</c:v>
                </c:pt>
                <c:pt idx="4">
                  <c:v>0.17033727880794328</c:v>
                </c:pt>
                <c:pt idx="5">
                  <c:v>0.31715337572285363</c:v>
                </c:pt>
                <c:pt idx="6">
                  <c:v>0.16786506866175133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7DF-4FF0-9A10-576A25969AA5}"/>
            </c:ext>
          </c:extLst>
        </c:ser>
        <c:ser>
          <c:idx val="3"/>
          <c:order val="3"/>
          <c:tx>
            <c:v>Extensive</c:v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'EQ building damage'!$A$6:$A$12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'EQ building damage'!$M$6:$M$12</c:f>
              <c:numCache>
                <c:formatCode>0%</c:formatCode>
                <c:ptCount val="7"/>
                <c:pt idx="0">
                  <c:v>0.27718229617586193</c:v>
                </c:pt>
                <c:pt idx="1">
                  <c:v>0.27463203960096894</c:v>
                </c:pt>
                <c:pt idx="2">
                  <c:v>0.24924083918938031</c:v>
                </c:pt>
                <c:pt idx="3">
                  <c:v>0.26988568502807025</c:v>
                </c:pt>
                <c:pt idx="4">
                  <c:v>0.20746001956289342</c:v>
                </c:pt>
                <c:pt idx="5">
                  <c:v>0.28250115394872005</c:v>
                </c:pt>
                <c:pt idx="6">
                  <c:v>0.25445825474674078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7DF-4FF0-9A10-576A25969AA5}"/>
            </c:ext>
          </c:extLst>
        </c:ser>
        <c:ser>
          <c:idx val="4"/>
          <c:order val="4"/>
          <c:tx>
            <c:v>Complete</c:v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'EQ building damage'!$A$6:$A$12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'EQ building damage'!$N$6:$N$12</c:f>
              <c:numCache>
                <c:formatCode>0%</c:formatCode>
                <c:ptCount val="7"/>
                <c:pt idx="0">
                  <c:v>0.11596061130758566</c:v>
                </c:pt>
                <c:pt idx="1">
                  <c:v>0.15734410308616653</c:v>
                </c:pt>
                <c:pt idx="2">
                  <c:v>0.15378317792695245</c:v>
                </c:pt>
                <c:pt idx="3">
                  <c:v>0.29698179484313419</c:v>
                </c:pt>
                <c:pt idx="4">
                  <c:v>0.27701777253534504</c:v>
                </c:pt>
                <c:pt idx="5">
                  <c:v>0.22504304742812145</c:v>
                </c:pt>
                <c:pt idx="6">
                  <c:v>0.51359977246928523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7DF-4FF0-9A10-576A25969A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20504303"/>
        <c:axId val="720506703"/>
      </c:barChart>
      <c:catAx>
        <c:axId val="720504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0506703"/>
        <c:crosses val="autoZero"/>
        <c:auto val="1"/>
        <c:lblAlgn val="ctr"/>
        <c:lblOffset val="100"/>
        <c:noMultiLvlLbl val="0"/>
      </c:catAx>
      <c:valAx>
        <c:axId val="720506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0504303"/>
        <c:crosses val="autoZero"/>
        <c:crossBetween val="between"/>
      </c:valAx>
      <c:spPr>
        <a:noFill/>
        <a:ln>
          <a:solidFill>
            <a:schemeClr val="accent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PGA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PGA (+/- 1sigma)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'Hazus Ave Input Paramaters'!$M$3:$M$9</c:f>
                <c:numCache>
                  <c:formatCode>General</c:formatCode>
                  <c:ptCount val="7"/>
                  <c:pt idx="0">
                    <c:v>0.1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0.1</c:v>
                  </c:pt>
                  <c:pt idx="4">
                    <c:v>0.1</c:v>
                  </c:pt>
                  <c:pt idx="5">
                    <c:v>0.1</c:v>
                  </c:pt>
                  <c:pt idx="6">
                    <c:v>0.2</c:v>
                  </c:pt>
                </c:numCache>
              </c:numRef>
            </c:plus>
            <c:minus>
              <c:numRef>
                <c:f>'Hazus Ave Input Paramaters'!$M$3:$M$9</c:f>
                <c:numCache>
                  <c:formatCode>General</c:formatCode>
                  <c:ptCount val="7"/>
                  <c:pt idx="0">
                    <c:v>0.1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0.1</c:v>
                  </c:pt>
                  <c:pt idx="4">
                    <c:v>0.1</c:v>
                  </c:pt>
                  <c:pt idx="5">
                    <c:v>0.1</c:v>
                  </c:pt>
                  <c:pt idx="6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'Hazus Ave Input Paramaters'!$B$3:$B$9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'Hazus Ave Input Paramaters'!$L$3:$L$9</c:f>
              <c:numCache>
                <c:formatCode>General</c:formatCode>
                <c:ptCount val="7"/>
                <c:pt idx="0">
                  <c:v>0.5</c:v>
                </c:pt>
                <c:pt idx="1">
                  <c:v>0.5</c:v>
                </c:pt>
                <c:pt idx="2">
                  <c:v>0.4</c:v>
                </c:pt>
                <c:pt idx="3">
                  <c:v>0.5</c:v>
                </c:pt>
                <c:pt idx="4">
                  <c:v>0.4</c:v>
                </c:pt>
                <c:pt idx="5">
                  <c:v>0.6</c:v>
                </c:pt>
                <c:pt idx="6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53-45BA-8FCE-8B6C777BE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9006063"/>
        <c:axId val="999006543"/>
      </c:lineChart>
      <c:catAx>
        <c:axId val="999006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9006543"/>
        <c:crosses val="autoZero"/>
        <c:auto val="1"/>
        <c:lblAlgn val="ctr"/>
        <c:lblOffset val="100"/>
        <c:noMultiLvlLbl val="0"/>
      </c:catAx>
      <c:valAx>
        <c:axId val="999006543"/>
        <c:scaling>
          <c:orientation val="minMax"/>
          <c:max val="1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9006063"/>
        <c:crosses val="autoZero"/>
        <c:crossBetween val="between"/>
      </c:valAx>
      <c:spPr>
        <a:noFill/>
        <a:ln>
          <a:solidFill>
            <a:schemeClr val="accent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Number of Buildings</a:t>
            </a:r>
            <a:r>
              <a:rPr lang="en-US" baseline="0"/>
              <a:t> Damaged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None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'EQ building damage'!$A$6:$A$12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'EQ building damage'!$C$6:$C$12</c:f>
              <c:numCache>
                <c:formatCode>0</c:formatCode>
                <c:ptCount val="7"/>
                <c:pt idx="0">
                  <c:v>3755.7813000000001</c:v>
                </c:pt>
                <c:pt idx="1">
                  <c:v>4053.5136000000002</c:v>
                </c:pt>
                <c:pt idx="2">
                  <c:v>3887.2415000000005</c:v>
                </c:pt>
                <c:pt idx="3">
                  <c:v>736.87479999999994</c:v>
                </c:pt>
                <c:pt idx="4">
                  <c:v>634.44029999999998</c:v>
                </c:pt>
                <c:pt idx="5">
                  <c:v>1457.787</c:v>
                </c:pt>
                <c:pt idx="6">
                  <c:v>263.14119999999997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F1-416C-B7B0-B522129CE403}"/>
            </c:ext>
          </c:extLst>
        </c:ser>
        <c:ser>
          <c:idx val="1"/>
          <c:order val="1"/>
          <c:tx>
            <c:v>Slight</c:v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'EQ building damage'!$A$6:$A$12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'EQ building damage'!$D$6:$D$12</c:f>
              <c:numCache>
                <c:formatCode>0</c:formatCode>
                <c:ptCount val="7"/>
                <c:pt idx="0">
                  <c:v>5474.070099999999</c:v>
                </c:pt>
                <c:pt idx="1">
                  <c:v>5466.2915999999996</c:v>
                </c:pt>
                <c:pt idx="2">
                  <c:v>9983.7936000000009</c:v>
                </c:pt>
                <c:pt idx="3">
                  <c:v>2287.44</c:v>
                </c:pt>
                <c:pt idx="4">
                  <c:v>839.86009999999987</c:v>
                </c:pt>
                <c:pt idx="5">
                  <c:v>6059.5118999999995</c:v>
                </c:pt>
                <c:pt idx="6">
                  <c:v>1047.4896999999999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F1-416C-B7B0-B522129CE403}"/>
            </c:ext>
          </c:extLst>
        </c:ser>
        <c:ser>
          <c:idx val="2"/>
          <c:order val="2"/>
          <c:tx>
            <c:v>Moderate</c:v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'EQ building damage'!$A$6:$A$12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'EQ building damage'!$E$6:$E$12</c:f>
              <c:numCache>
                <c:formatCode>0</c:formatCode>
                <c:ptCount val="7"/>
                <c:pt idx="0">
                  <c:v>6094.4967999999999</c:v>
                </c:pt>
                <c:pt idx="1">
                  <c:v>5894.4129999999996</c:v>
                </c:pt>
                <c:pt idx="2">
                  <c:v>10942.984</c:v>
                </c:pt>
                <c:pt idx="3">
                  <c:v>2981.9122000000002</c:v>
                </c:pt>
                <c:pt idx="4">
                  <c:v>727.51819999999987</c:v>
                </c:pt>
                <c:pt idx="5">
                  <c:v>13600.135600000001</c:v>
                </c:pt>
                <c:pt idx="6">
                  <c:v>3433.5171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F1-416C-B7B0-B522129CE403}"/>
            </c:ext>
          </c:extLst>
        </c:ser>
        <c:ser>
          <c:idx val="3"/>
          <c:order val="3"/>
          <c:tx>
            <c:v>Extensive</c:v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'EQ building damage'!$A$6:$A$12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'EQ building damage'!$F$6:$F$12</c:f>
              <c:numCache>
                <c:formatCode>0</c:formatCode>
                <c:ptCount val="7"/>
                <c:pt idx="0">
                  <c:v>6999.4040999999997</c:v>
                </c:pt>
                <c:pt idx="1">
                  <c:v>7452.5711000000001</c:v>
                </c:pt>
                <c:pt idx="2">
                  <c:v>10359.992899999999</c:v>
                </c:pt>
                <c:pt idx="3">
                  <c:v>3742.4912999999992</c:v>
                </c:pt>
                <c:pt idx="4">
                  <c:v>886.0711</c:v>
                </c:pt>
                <c:pt idx="5">
                  <c:v>12114.1829</c:v>
                </c:pt>
                <c:pt idx="6">
                  <c:v>5204.6967000000004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DF1-416C-B7B0-B522129CE403}"/>
            </c:ext>
          </c:extLst>
        </c:ser>
        <c:ser>
          <c:idx val="4"/>
          <c:order val="4"/>
          <c:tx>
            <c:v>Complete</c:v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'EQ building damage'!$A$6:$A$12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'EQ building damage'!$G$6:$G$12</c:f>
              <c:numCache>
                <c:formatCode>0</c:formatCode>
                <c:ptCount val="7"/>
                <c:pt idx="0">
                  <c:v>2928.2360000000003</c:v>
                </c:pt>
                <c:pt idx="1">
                  <c:v>4269.7789999999995</c:v>
                </c:pt>
                <c:pt idx="2">
                  <c:v>6392.1813000000002</c:v>
                </c:pt>
                <c:pt idx="3">
                  <c:v>4118.2317000000003</c:v>
                </c:pt>
                <c:pt idx="4">
                  <c:v>1183.1553999999999</c:v>
                </c:pt>
                <c:pt idx="5">
                  <c:v>9650.2708000000002</c:v>
                </c:pt>
                <c:pt idx="6">
                  <c:v>10505.184999999999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DF1-416C-B7B0-B522129CE4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9858319"/>
        <c:axId val="719860239"/>
      </c:barChart>
      <c:catAx>
        <c:axId val="7198583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860239"/>
        <c:crosses val="autoZero"/>
        <c:auto val="1"/>
        <c:lblAlgn val="ctr"/>
        <c:lblOffset val="100"/>
        <c:noMultiLvlLbl val="0"/>
      </c:catAx>
      <c:valAx>
        <c:axId val="719860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858319"/>
        <c:crosses val="autoZero"/>
        <c:crossBetween val="between"/>
      </c:valAx>
      <c:spPr>
        <a:noFill/>
        <a:ln>
          <a:solidFill>
            <a:schemeClr val="accent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Tsunami Damage Inside TZ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M1</c:v>
          </c:tx>
          <c:spPr>
            <a:solidFill>
              <a:srgbClr val="AC08B0"/>
            </a:solidFill>
            <a:ln>
              <a:noFill/>
            </a:ln>
            <a:effectLst/>
          </c:spPr>
          <c:invertIfNegative val="0"/>
          <c:cat>
            <c:strRef>
              <c:f>'EQ &amp; Tsunami building damage'!$B$7:$B$13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'EQ &amp; Tsunami building damage'!$H$7:$H$13</c:f>
              <c:numCache>
                <c:formatCode>#,##0</c:formatCode>
                <c:ptCount val="7"/>
                <c:pt idx="0">
                  <c:v>4588</c:v>
                </c:pt>
                <c:pt idx="1">
                  <c:v>2366</c:v>
                </c:pt>
                <c:pt idx="2">
                  <c:v>1464</c:v>
                </c:pt>
                <c:pt idx="3">
                  <c:v>16</c:v>
                </c:pt>
                <c:pt idx="4">
                  <c:v>3</c:v>
                </c:pt>
                <c:pt idx="5">
                  <c:v>194</c:v>
                </c:pt>
                <c:pt idx="6">
                  <c:v>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D5-4E0F-A848-6B35EC425038}"/>
            </c:ext>
          </c:extLst>
        </c:ser>
        <c:ser>
          <c:idx val="1"/>
          <c:order val="1"/>
          <c:tx>
            <c:v>L1</c:v>
          </c:tx>
          <c:spPr>
            <a:solidFill>
              <a:srgbClr val="FC8604"/>
            </a:solidFill>
            <a:ln>
              <a:noFill/>
            </a:ln>
            <a:effectLst/>
          </c:spPr>
          <c:invertIfNegative val="0"/>
          <c:cat>
            <c:strRef>
              <c:f>'EQ &amp; Tsunami building damage'!$B$7:$B$13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'EQ &amp; Tsunami building damage'!$I$7:$I$13</c:f>
              <c:numCache>
                <c:formatCode>#,##0</c:formatCode>
                <c:ptCount val="7"/>
                <c:pt idx="0">
                  <c:v>7537</c:v>
                </c:pt>
                <c:pt idx="1">
                  <c:v>4898</c:v>
                </c:pt>
                <c:pt idx="2">
                  <c:v>3037</c:v>
                </c:pt>
                <c:pt idx="3">
                  <c:v>71</c:v>
                </c:pt>
                <c:pt idx="4">
                  <c:v>112</c:v>
                </c:pt>
                <c:pt idx="5">
                  <c:v>421</c:v>
                </c:pt>
                <c:pt idx="6">
                  <c:v>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D5-4E0F-A848-6B35EC425038}"/>
            </c:ext>
          </c:extLst>
        </c:ser>
        <c:ser>
          <c:idx val="2"/>
          <c:order val="2"/>
          <c:tx>
            <c:v>XXL1</c:v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'EQ &amp; Tsunami building damage'!$B$7:$B$13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'EQ &amp; Tsunami building damage'!$J$7:$J$13</c:f>
              <c:numCache>
                <c:formatCode>#,##0</c:formatCode>
                <c:ptCount val="7"/>
                <c:pt idx="0">
                  <c:v>11269</c:v>
                </c:pt>
                <c:pt idx="1">
                  <c:v>7162</c:v>
                </c:pt>
                <c:pt idx="2">
                  <c:v>7206</c:v>
                </c:pt>
                <c:pt idx="3">
                  <c:v>490</c:v>
                </c:pt>
                <c:pt idx="4">
                  <c:v>524</c:v>
                </c:pt>
                <c:pt idx="5">
                  <c:v>2320</c:v>
                </c:pt>
                <c:pt idx="6">
                  <c:v>2193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AD5-4E0F-A848-6B35EC4250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9490399"/>
        <c:axId val="1569480799"/>
      </c:barChart>
      <c:catAx>
        <c:axId val="15694903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9480799"/>
        <c:crosses val="autoZero"/>
        <c:auto val="1"/>
        <c:lblAlgn val="ctr"/>
        <c:lblOffset val="100"/>
        <c:noMultiLvlLbl val="0"/>
      </c:catAx>
      <c:valAx>
        <c:axId val="1569480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9490399"/>
        <c:crosses val="autoZero"/>
        <c:crossBetween val="between"/>
      </c:valAx>
      <c:spPr>
        <a:noFill/>
        <a:ln>
          <a:solidFill>
            <a:schemeClr val="accent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EQ Damage Outside Tsunami Zone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Outside M1</c:v>
          </c:tx>
          <c:spPr>
            <a:solidFill>
              <a:srgbClr val="AC08B0"/>
            </a:solidFill>
            <a:ln>
              <a:noFill/>
            </a:ln>
            <a:effectLst/>
          </c:spPr>
          <c:invertIfNegative val="0"/>
          <c:cat>
            <c:strRef>
              <c:f>'EQ &amp; Tsunami building damage'!$B$7:$B$13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'EQ &amp; Tsunami building damage'!$P$7:$P$13</c:f>
              <c:numCache>
                <c:formatCode>#,##0</c:formatCode>
                <c:ptCount val="7"/>
                <c:pt idx="0">
                  <c:v>867</c:v>
                </c:pt>
                <c:pt idx="1">
                  <c:v>2784</c:v>
                </c:pt>
                <c:pt idx="2">
                  <c:v>5965</c:v>
                </c:pt>
                <c:pt idx="3">
                  <c:v>3877</c:v>
                </c:pt>
                <c:pt idx="4">
                  <c:v>888</c:v>
                </c:pt>
                <c:pt idx="5">
                  <c:v>10012</c:v>
                </c:pt>
                <c:pt idx="6">
                  <c:v>11409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BB-4685-8E72-65B4D3AD0073}"/>
            </c:ext>
          </c:extLst>
        </c:ser>
        <c:ser>
          <c:idx val="1"/>
          <c:order val="1"/>
          <c:tx>
            <c:v>Outside L1</c:v>
          </c:tx>
          <c:spPr>
            <a:solidFill>
              <a:srgbClr val="FC8604"/>
            </a:solidFill>
            <a:ln>
              <a:noFill/>
            </a:ln>
            <a:effectLst/>
          </c:spPr>
          <c:invertIfNegative val="0"/>
          <c:cat>
            <c:strRef>
              <c:f>'EQ &amp; Tsunami building damage'!$B$7:$B$13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'EQ &amp; Tsunami building damage'!$Q$7:$Q$13</c:f>
              <c:numCache>
                <c:formatCode>#,##0</c:formatCode>
                <c:ptCount val="7"/>
                <c:pt idx="0">
                  <c:v>737</c:v>
                </c:pt>
                <c:pt idx="1">
                  <c:v>2461</c:v>
                </c:pt>
                <c:pt idx="2">
                  <c:v>5541</c:v>
                </c:pt>
                <c:pt idx="3">
                  <c:v>3810</c:v>
                </c:pt>
                <c:pt idx="4">
                  <c:v>696</c:v>
                </c:pt>
                <c:pt idx="5">
                  <c:v>9443</c:v>
                </c:pt>
                <c:pt idx="6">
                  <c:v>10710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BB-4685-8E72-65B4D3AD0073}"/>
            </c:ext>
          </c:extLst>
        </c:ser>
        <c:ser>
          <c:idx val="2"/>
          <c:order val="2"/>
          <c:tx>
            <c:v>Outside XXL1</c:v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'EQ &amp; Tsunami building damage'!$B$7:$B$13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'EQ &amp; Tsunami building damage'!$R$7:$R$13</c:f>
              <c:numCache>
                <c:formatCode>#,##0</c:formatCode>
                <c:ptCount val="7"/>
                <c:pt idx="0">
                  <c:v>507</c:v>
                </c:pt>
                <c:pt idx="1">
                  <c:v>2128</c:v>
                </c:pt>
                <c:pt idx="2">
                  <c:v>4682</c:v>
                </c:pt>
                <c:pt idx="3">
                  <c:v>3547</c:v>
                </c:pt>
                <c:pt idx="4">
                  <c:v>574</c:v>
                </c:pt>
                <c:pt idx="5">
                  <c:v>7704</c:v>
                </c:pt>
                <c:pt idx="6">
                  <c:v>8766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BB-4685-8E72-65B4D3AD00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6448959"/>
        <c:axId val="1236459519"/>
      </c:barChart>
      <c:catAx>
        <c:axId val="12364489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6459519"/>
        <c:crosses val="autoZero"/>
        <c:auto val="1"/>
        <c:lblAlgn val="ctr"/>
        <c:lblOffset val="100"/>
        <c:noMultiLvlLbl val="0"/>
      </c:catAx>
      <c:valAx>
        <c:axId val="1236459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6448959"/>
        <c:crosses val="autoZero"/>
        <c:crossBetween val="between"/>
      </c:valAx>
      <c:spPr>
        <a:noFill/>
        <a:ln>
          <a:solidFill>
            <a:schemeClr val="accent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EQ &amp; Tsunami Damage Inside TZ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M1</c:v>
          </c:tx>
          <c:spPr>
            <a:solidFill>
              <a:srgbClr val="AC08B0"/>
            </a:solidFill>
            <a:ln>
              <a:noFill/>
            </a:ln>
            <a:effectLst/>
          </c:spPr>
          <c:invertIfNegative val="0"/>
          <c:cat>
            <c:strRef>
              <c:f>'EQ &amp; Tsunami building damage'!$B$7:$B$13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'EQ &amp; Tsunami building damage'!$L$7:$L$13</c:f>
              <c:numCache>
                <c:formatCode>#,##0</c:formatCode>
                <c:ptCount val="7"/>
                <c:pt idx="0">
                  <c:v>6181</c:v>
                </c:pt>
                <c:pt idx="1">
                  <c:v>3652</c:v>
                </c:pt>
                <c:pt idx="2">
                  <c:v>2685</c:v>
                </c:pt>
                <c:pt idx="3">
                  <c:v>180</c:v>
                </c:pt>
                <c:pt idx="4">
                  <c:v>419</c:v>
                </c:pt>
                <c:pt idx="5">
                  <c:v>820</c:v>
                </c:pt>
                <c:pt idx="6">
                  <c:v>1427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DE-4243-99F4-CC1F5A776CDA}"/>
            </c:ext>
          </c:extLst>
        </c:ser>
        <c:ser>
          <c:idx val="1"/>
          <c:order val="1"/>
          <c:tx>
            <c:v>L1</c:v>
          </c:tx>
          <c:spPr>
            <a:solidFill>
              <a:srgbClr val="FC8604"/>
            </a:solidFill>
            <a:ln>
              <a:noFill/>
            </a:ln>
            <a:effectLst/>
          </c:spPr>
          <c:invertIfNegative val="0"/>
          <c:cat>
            <c:strRef>
              <c:f>'EQ &amp; Tsunami building damage'!$B$7:$B$13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'EQ &amp; Tsunami building damage'!$M$7:$M$13</c:f>
              <c:numCache>
                <c:formatCode>#,##0</c:formatCode>
                <c:ptCount val="7"/>
                <c:pt idx="0">
                  <c:v>9309</c:v>
                </c:pt>
                <c:pt idx="1">
                  <c:v>6168</c:v>
                </c:pt>
                <c:pt idx="2">
                  <c:v>4854</c:v>
                </c:pt>
                <c:pt idx="3">
                  <c:v>382</c:v>
                </c:pt>
                <c:pt idx="4">
                  <c:v>768</c:v>
                </c:pt>
                <c:pt idx="5">
                  <c:v>1649</c:v>
                </c:pt>
                <c:pt idx="6">
                  <c:v>2661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DE-4243-99F4-CC1F5A776CDA}"/>
            </c:ext>
          </c:extLst>
        </c:ser>
        <c:ser>
          <c:idx val="2"/>
          <c:order val="2"/>
          <c:tx>
            <c:v>XXL1</c:v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'EQ &amp; Tsunami building damage'!$B$7:$B$13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'EQ &amp; Tsunami building damage'!$N$7:$N$13</c:f>
              <c:numCache>
                <c:formatCode>#,##0</c:formatCode>
                <c:ptCount val="7"/>
                <c:pt idx="0">
                  <c:v>12832</c:v>
                </c:pt>
                <c:pt idx="1">
                  <c:v>8655</c:v>
                </c:pt>
                <c:pt idx="2">
                  <c:v>9901</c:v>
                </c:pt>
                <c:pt idx="3">
                  <c:v>1174</c:v>
                </c:pt>
                <c:pt idx="4">
                  <c:v>1304</c:v>
                </c:pt>
                <c:pt idx="5">
                  <c:v>5779</c:v>
                </c:pt>
                <c:pt idx="6">
                  <c:v>6030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DE-4243-99F4-CC1F5A776C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12786736"/>
        <c:axId val="1712787696"/>
      </c:barChart>
      <c:catAx>
        <c:axId val="1712786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2787696"/>
        <c:crosses val="autoZero"/>
        <c:auto val="1"/>
        <c:lblAlgn val="ctr"/>
        <c:lblOffset val="100"/>
        <c:noMultiLvlLbl val="0"/>
      </c:catAx>
      <c:valAx>
        <c:axId val="1712787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2786736"/>
        <c:crosses val="autoZero"/>
        <c:crossBetween val="between"/>
      </c:valAx>
      <c:spPr>
        <a:noFill/>
        <a:ln>
          <a:solidFill>
            <a:schemeClr val="accent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EQ and Tsunami Damage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</c:v>
          </c:tx>
          <c:spPr>
            <a:solidFill>
              <a:srgbClr val="AC08B0"/>
            </a:solidFill>
            <a:ln>
              <a:noFill/>
            </a:ln>
            <a:effectLst/>
          </c:spPr>
          <c:invertIfNegative val="0"/>
          <c:cat>
            <c:strRef>
              <c:f>'EQ &amp; Tsunami building damage'!$B$7:$B$13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'EQ &amp; Tsunami building damage'!$T$7:$T$13</c:f>
              <c:numCache>
                <c:formatCode>#,##0</c:formatCode>
                <c:ptCount val="7"/>
                <c:pt idx="0">
                  <c:v>7048</c:v>
                </c:pt>
                <c:pt idx="1">
                  <c:v>6436</c:v>
                </c:pt>
                <c:pt idx="2">
                  <c:v>8650</c:v>
                </c:pt>
                <c:pt idx="3">
                  <c:v>4057</c:v>
                </c:pt>
                <c:pt idx="4">
                  <c:v>1307</c:v>
                </c:pt>
                <c:pt idx="5">
                  <c:v>10832</c:v>
                </c:pt>
                <c:pt idx="6">
                  <c:v>12836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0F-4140-AC08-E49F5B6D774A}"/>
            </c:ext>
          </c:extLst>
        </c:ser>
        <c:ser>
          <c:idx val="1"/>
          <c:order val="1"/>
          <c:tx>
            <c:v>L</c:v>
          </c:tx>
          <c:spPr>
            <a:solidFill>
              <a:srgbClr val="FC8604"/>
            </a:solidFill>
            <a:ln>
              <a:noFill/>
            </a:ln>
            <a:effectLst/>
          </c:spPr>
          <c:invertIfNegative val="0"/>
          <c:cat>
            <c:strRef>
              <c:f>'EQ &amp; Tsunami building damage'!$B$7:$B$13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'EQ &amp; Tsunami building damage'!$U$7:$U$13</c:f>
              <c:numCache>
                <c:formatCode>#,##0</c:formatCode>
                <c:ptCount val="7"/>
                <c:pt idx="0">
                  <c:v>10046</c:v>
                </c:pt>
                <c:pt idx="1">
                  <c:v>8629</c:v>
                </c:pt>
                <c:pt idx="2">
                  <c:v>10395</c:v>
                </c:pt>
                <c:pt idx="3">
                  <c:v>4192</c:v>
                </c:pt>
                <c:pt idx="4">
                  <c:v>1464</c:v>
                </c:pt>
                <c:pt idx="5">
                  <c:v>11092</c:v>
                </c:pt>
                <c:pt idx="6">
                  <c:v>13371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0F-4140-AC08-E49F5B6D774A}"/>
            </c:ext>
          </c:extLst>
        </c:ser>
        <c:ser>
          <c:idx val="2"/>
          <c:order val="2"/>
          <c:tx>
            <c:v>XXL</c:v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'EQ &amp; Tsunami building damage'!$B$7:$B$13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'EQ &amp; Tsunami building damage'!$V$7:$V$13</c:f>
              <c:numCache>
                <c:formatCode>#,##0</c:formatCode>
                <c:ptCount val="7"/>
                <c:pt idx="0">
                  <c:v>13339</c:v>
                </c:pt>
                <c:pt idx="1">
                  <c:v>10783</c:v>
                </c:pt>
                <c:pt idx="2">
                  <c:v>14583</c:v>
                </c:pt>
                <c:pt idx="3">
                  <c:v>4721</c:v>
                </c:pt>
                <c:pt idx="4">
                  <c:v>1878</c:v>
                </c:pt>
                <c:pt idx="5">
                  <c:v>13483</c:v>
                </c:pt>
                <c:pt idx="6">
                  <c:v>14796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0F-4140-AC08-E49F5B6D77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6447519"/>
        <c:axId val="1236464319"/>
      </c:barChart>
      <c:catAx>
        <c:axId val="12364475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6464319"/>
        <c:crosses val="autoZero"/>
        <c:auto val="1"/>
        <c:lblAlgn val="ctr"/>
        <c:lblOffset val="100"/>
        <c:noMultiLvlLbl val="0"/>
      </c:catAx>
      <c:valAx>
        <c:axId val="12364643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6447519"/>
        <c:crosses val="autoZero"/>
        <c:crossBetween val="between"/>
      </c:valAx>
      <c:spPr>
        <a:noFill/>
        <a:ln>
          <a:solidFill>
            <a:schemeClr val="accent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Tsunami Damage Only Inside TZ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M1</c:v>
          </c:tx>
          <c:spPr>
            <a:solidFill>
              <a:srgbClr val="AC08B0"/>
            </a:solidFill>
            <a:ln>
              <a:noFill/>
            </a:ln>
            <a:effectLst/>
          </c:spPr>
          <c:invertIfNegative val="0"/>
          <c:cat>
            <c:strRef>
              <c:f>'EQ &amp; Tsunami building damage'!$B$7:$B$13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'EQ &amp; Tsunami building damage'!$X$7:$X$13</c:f>
              <c:numCache>
                <c:formatCode>0%</c:formatCode>
                <c:ptCount val="7"/>
                <c:pt idx="0">
                  <c:v>0.55896686159844056</c:v>
                </c:pt>
                <c:pt idx="1">
                  <c:v>0.48099207155925999</c:v>
                </c:pt>
                <c:pt idx="2">
                  <c:v>0.36309523809523808</c:v>
                </c:pt>
                <c:pt idx="3">
                  <c:v>5.1612903225806452E-2</c:v>
                </c:pt>
                <c:pt idx="4" formatCode="0.0%">
                  <c:v>3.8560411311053984E-3</c:v>
                </c:pt>
                <c:pt idx="5">
                  <c:v>0.15203761755485892</c:v>
                </c:pt>
                <c:pt idx="6">
                  <c:v>0.18187500000000001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2F-457D-8109-3FAEA5C5C613}"/>
            </c:ext>
          </c:extLst>
        </c:ser>
        <c:ser>
          <c:idx val="1"/>
          <c:order val="1"/>
          <c:tx>
            <c:v>L1</c:v>
          </c:tx>
          <c:spPr>
            <a:solidFill>
              <a:srgbClr val="FC8604"/>
            </a:solidFill>
            <a:ln>
              <a:noFill/>
            </a:ln>
            <a:effectLst/>
          </c:spPr>
          <c:invertIfNegative val="0"/>
          <c:cat>
            <c:strRef>
              <c:f>'EQ &amp; Tsunami building damage'!$B$7:$B$13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'EQ &amp; Tsunami building damage'!$Y$7:$Y$13</c:f>
              <c:numCache>
                <c:formatCode>0%</c:formatCode>
                <c:ptCount val="7"/>
                <c:pt idx="0">
                  <c:v>0.67681393678160917</c:v>
                </c:pt>
                <c:pt idx="1">
                  <c:v>0.6726174127986817</c:v>
                </c:pt>
                <c:pt idx="2">
                  <c:v>0.4757205513784461</c:v>
                </c:pt>
                <c:pt idx="3">
                  <c:v>0.11716171617161716</c:v>
                </c:pt>
                <c:pt idx="4">
                  <c:v>8.8258471237194644E-2</c:v>
                </c:pt>
                <c:pt idx="5">
                  <c:v>0.1589278973197433</c:v>
                </c:pt>
                <c:pt idx="6">
                  <c:v>0.26430517711171664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2F-457D-8109-3FAEA5C5C613}"/>
            </c:ext>
          </c:extLst>
        </c:ser>
        <c:ser>
          <c:idx val="2"/>
          <c:order val="2"/>
          <c:tx>
            <c:v>XXL1</c:v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'EQ &amp; Tsunami building damage'!$B$7:$B$13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'EQ &amp; Tsunami building damage'!$Z$7:$Z$13</c:f>
              <c:numCache>
                <c:formatCode>0%</c:formatCode>
                <c:ptCount val="7"/>
                <c:pt idx="0">
                  <c:v>0.80029827427029332</c:v>
                </c:pt>
                <c:pt idx="1">
                  <c:v>0.7270327885493858</c:v>
                </c:pt>
                <c:pt idx="2">
                  <c:v>0.61933820369574555</c:v>
                </c:pt>
                <c:pt idx="3">
                  <c:v>0.34217877094972066</c:v>
                </c:pt>
                <c:pt idx="4">
                  <c:v>0.33915857605177996</c:v>
                </c:pt>
                <c:pt idx="5">
                  <c:v>0.31444835998915693</c:v>
                </c:pt>
                <c:pt idx="6">
                  <c:v>0.34589905362776024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2F-457D-8109-3FAEA5C5C6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9490399"/>
        <c:axId val="1569480799"/>
      </c:barChart>
      <c:catAx>
        <c:axId val="15694903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9480799"/>
        <c:crosses val="autoZero"/>
        <c:auto val="1"/>
        <c:lblAlgn val="ctr"/>
        <c:lblOffset val="100"/>
        <c:noMultiLvlLbl val="0"/>
      </c:catAx>
      <c:valAx>
        <c:axId val="156948079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9490399"/>
        <c:crosses val="autoZero"/>
        <c:crossBetween val="between"/>
      </c:valAx>
      <c:spPr>
        <a:noFill/>
        <a:ln>
          <a:solidFill>
            <a:schemeClr val="accent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Combined EQ and</a:t>
            </a:r>
            <a:r>
              <a:rPr lang="en-US" baseline="0"/>
              <a:t> </a:t>
            </a:r>
            <a:r>
              <a:rPr lang="en-US"/>
              <a:t>Tsunami Damage Inside TZ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M1</c:v>
          </c:tx>
          <c:spPr>
            <a:solidFill>
              <a:srgbClr val="AC08B0"/>
            </a:solidFill>
            <a:ln>
              <a:noFill/>
            </a:ln>
            <a:effectLst/>
          </c:spPr>
          <c:invertIfNegative val="0"/>
          <c:cat>
            <c:strRef>
              <c:f>'EQ &amp; Tsunami building damage'!$B$7:$B$13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'EQ &amp; Tsunami building damage'!$AB$7:$AB$13</c:f>
              <c:numCache>
                <c:formatCode>0%</c:formatCode>
                <c:ptCount val="7"/>
                <c:pt idx="0">
                  <c:v>0.75304580896686157</c:v>
                </c:pt>
                <c:pt idx="1">
                  <c:v>0.74242732262655009</c:v>
                </c:pt>
                <c:pt idx="2">
                  <c:v>0.66592261904761907</c:v>
                </c:pt>
                <c:pt idx="3">
                  <c:v>0.58064516129032262</c:v>
                </c:pt>
                <c:pt idx="4">
                  <c:v>0.53856041131105403</c:v>
                </c:pt>
                <c:pt idx="5">
                  <c:v>0.64263322884012541</c:v>
                </c:pt>
                <c:pt idx="6">
                  <c:v>0.89187499999999997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E3-4DBD-9426-C6479CFA77AF}"/>
            </c:ext>
          </c:extLst>
        </c:ser>
        <c:ser>
          <c:idx val="1"/>
          <c:order val="1"/>
          <c:tx>
            <c:v>L1</c:v>
          </c:tx>
          <c:spPr>
            <a:solidFill>
              <a:srgbClr val="FC8604"/>
            </a:solidFill>
            <a:ln>
              <a:noFill/>
            </a:ln>
            <a:effectLst/>
          </c:spPr>
          <c:invertIfNegative val="0"/>
          <c:cat>
            <c:strRef>
              <c:f>'EQ &amp; Tsunami building damage'!$B$7:$B$13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'EQ &amp; Tsunami building damage'!$AC$7:$AC$13</c:f>
              <c:numCache>
                <c:formatCode>0%</c:formatCode>
                <c:ptCount val="7"/>
                <c:pt idx="0">
                  <c:v>0.8359375</c:v>
                </c:pt>
                <c:pt idx="1">
                  <c:v>0.84702004943696785</c:v>
                </c:pt>
                <c:pt idx="2">
                  <c:v>0.76033834586466165</c:v>
                </c:pt>
                <c:pt idx="3">
                  <c:v>0.63036303630363033</c:v>
                </c:pt>
                <c:pt idx="4">
                  <c:v>0.60520094562647753</c:v>
                </c:pt>
                <c:pt idx="5">
                  <c:v>0.62249905624764057</c:v>
                </c:pt>
                <c:pt idx="6">
                  <c:v>0.90633514986376018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E3-4DBD-9426-C6479CFA77AF}"/>
            </c:ext>
          </c:extLst>
        </c:ser>
        <c:ser>
          <c:idx val="2"/>
          <c:order val="2"/>
          <c:tx>
            <c:v>XXL1</c:v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'EQ &amp; Tsunami building damage'!$B$7:$B$13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'EQ &amp; Tsunami building damage'!$AD$7:$AD$13</c:f>
              <c:numCache>
                <c:formatCode>0%</c:formatCode>
                <c:ptCount val="7"/>
                <c:pt idx="0">
                  <c:v>0.91129891342944391</c:v>
                </c:pt>
                <c:pt idx="1">
                  <c:v>0.87859100598923967</c:v>
                </c:pt>
                <c:pt idx="2">
                  <c:v>0.85096691018478732</c:v>
                </c:pt>
                <c:pt idx="3">
                  <c:v>0.81983240223463683</c:v>
                </c:pt>
                <c:pt idx="4">
                  <c:v>0.84401294498381874</c:v>
                </c:pt>
                <c:pt idx="5">
                  <c:v>0.78327460016264572</c:v>
                </c:pt>
                <c:pt idx="6">
                  <c:v>0.95110410094637221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E3-4DBD-9426-C6479CFA7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9490399"/>
        <c:axId val="1569480799"/>
      </c:barChart>
      <c:catAx>
        <c:axId val="15694903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9480799"/>
        <c:crosses val="autoZero"/>
        <c:auto val="1"/>
        <c:lblAlgn val="ctr"/>
        <c:lblOffset val="100"/>
        <c:noMultiLvlLbl val="0"/>
      </c:catAx>
      <c:valAx>
        <c:axId val="1569480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9490399"/>
        <c:crosses val="autoZero"/>
        <c:crossBetween val="between"/>
      </c:valAx>
      <c:spPr>
        <a:noFill/>
        <a:ln>
          <a:solidFill>
            <a:schemeClr val="accent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Number of Buildings in </a:t>
            </a:r>
            <a:r>
              <a:rPr lang="en-US" baseline="0"/>
              <a:t>Tsunami Zone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M1</c:v>
          </c:tx>
          <c:spPr>
            <a:solidFill>
              <a:srgbClr val="AC08B0"/>
            </a:solidFill>
            <a:ln>
              <a:noFill/>
            </a:ln>
            <a:effectLst/>
            <a:sp3d/>
          </c:spPr>
          <c:invertIfNegative val="0"/>
          <c:cat>
            <c:strRef>
              <c:f>'Building Losses v1'!$B$7:$B$13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'Building Losses v1'!$D$7:$D$13</c:f>
              <c:numCache>
                <c:formatCode>#,##0</c:formatCode>
                <c:ptCount val="7"/>
                <c:pt idx="0">
                  <c:v>8208</c:v>
                </c:pt>
                <c:pt idx="1">
                  <c:v>4919</c:v>
                </c:pt>
                <c:pt idx="2">
                  <c:v>4032</c:v>
                </c:pt>
                <c:pt idx="3">
                  <c:v>310</c:v>
                </c:pt>
                <c:pt idx="4">
                  <c:v>778</c:v>
                </c:pt>
                <c:pt idx="5">
                  <c:v>1276</c:v>
                </c:pt>
                <c:pt idx="6">
                  <c:v>1600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E0-4024-B80F-DAA9B395C64E}"/>
            </c:ext>
          </c:extLst>
        </c:ser>
        <c:ser>
          <c:idx val="1"/>
          <c:order val="1"/>
          <c:tx>
            <c:v>L1</c:v>
          </c:tx>
          <c:spPr>
            <a:solidFill>
              <a:srgbClr val="FC8604"/>
            </a:solidFill>
            <a:ln>
              <a:noFill/>
            </a:ln>
            <a:effectLst/>
            <a:sp3d/>
          </c:spPr>
          <c:invertIfNegative val="0"/>
          <c:cat>
            <c:strRef>
              <c:f>'Building Losses v1'!$B$7:$B$13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'Building Losses v1'!$E$7:$E$13</c:f>
              <c:numCache>
                <c:formatCode>#,##0</c:formatCode>
                <c:ptCount val="7"/>
                <c:pt idx="0">
                  <c:v>11136</c:v>
                </c:pt>
                <c:pt idx="1">
                  <c:v>7282</c:v>
                </c:pt>
                <c:pt idx="2">
                  <c:v>6384</c:v>
                </c:pt>
                <c:pt idx="3">
                  <c:v>606</c:v>
                </c:pt>
                <c:pt idx="4">
                  <c:v>1269</c:v>
                </c:pt>
                <c:pt idx="5">
                  <c:v>2649</c:v>
                </c:pt>
                <c:pt idx="6">
                  <c:v>2936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E0-4024-B80F-DAA9B395C64E}"/>
            </c:ext>
          </c:extLst>
        </c:ser>
        <c:ser>
          <c:idx val="2"/>
          <c:order val="2"/>
          <c:tx>
            <c:v>XXL1</c:v>
          </c:tx>
          <c:spPr>
            <a:solidFill>
              <a:srgbClr val="FFFF00"/>
            </a:solidFill>
            <a:ln>
              <a:noFill/>
            </a:ln>
            <a:effectLst/>
            <a:sp3d/>
          </c:spPr>
          <c:invertIfNegative val="0"/>
          <c:cat>
            <c:strRef>
              <c:f>'Building Losses v1'!$B$7:$B$13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'Building Losses v1'!$F$7:$F$13</c:f>
              <c:numCache>
                <c:formatCode>#,##0</c:formatCode>
                <c:ptCount val="7"/>
                <c:pt idx="0">
                  <c:v>14081</c:v>
                </c:pt>
                <c:pt idx="1">
                  <c:v>9851</c:v>
                </c:pt>
                <c:pt idx="2">
                  <c:v>11635</c:v>
                </c:pt>
                <c:pt idx="3">
                  <c:v>1432</c:v>
                </c:pt>
                <c:pt idx="4">
                  <c:v>1545</c:v>
                </c:pt>
                <c:pt idx="5">
                  <c:v>7378</c:v>
                </c:pt>
                <c:pt idx="6">
                  <c:v>6340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2E0-4024-B80F-DAA9B395C6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1184511"/>
        <c:axId val="201187871"/>
        <c:axId val="0"/>
      </c:bar3DChart>
      <c:catAx>
        <c:axId val="201184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187871"/>
        <c:crosses val="autoZero"/>
        <c:auto val="1"/>
        <c:lblAlgn val="ctr"/>
        <c:lblOffset val="100"/>
        <c:noMultiLvlLbl val="0"/>
      </c:catAx>
      <c:valAx>
        <c:axId val="201187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1845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Buildings</a:t>
            </a:r>
            <a:r>
              <a:rPr lang="en-US" baseline="0"/>
              <a:t> in Tsunami Zone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M1</c:v>
          </c:tx>
          <c:spPr>
            <a:solidFill>
              <a:srgbClr val="AC08B0"/>
            </a:solidFill>
            <a:ln>
              <a:noFill/>
            </a:ln>
            <a:effectLst/>
            <a:sp3d/>
          </c:spPr>
          <c:invertIfNegative val="0"/>
          <c:cat>
            <c:strRef>
              <c:f>'Building Losses v1'!$B$7:$B$13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'Building Losses v1'!$H$7:$H$13</c:f>
              <c:numCache>
                <c:formatCode>0%</c:formatCode>
                <c:ptCount val="7"/>
                <c:pt idx="0">
                  <c:v>0.32496634729590623</c:v>
                </c:pt>
                <c:pt idx="1">
                  <c:v>0.1812253619717791</c:v>
                </c:pt>
                <c:pt idx="2">
                  <c:v>9.8874420657691461E-2</c:v>
                </c:pt>
                <c:pt idx="3">
                  <c:v>2.2350396539293438E-2</c:v>
                </c:pt>
                <c:pt idx="4">
                  <c:v>0.1821587450245844</c:v>
                </c:pt>
                <c:pt idx="5">
                  <c:v>3.1264548060666947E-2</c:v>
                </c:pt>
                <c:pt idx="6">
                  <c:v>7.8209013588816115E-2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14-4D5E-9DD2-E0DE9009785C}"/>
            </c:ext>
          </c:extLst>
        </c:ser>
        <c:ser>
          <c:idx val="1"/>
          <c:order val="1"/>
          <c:tx>
            <c:v>L1</c:v>
          </c:tx>
          <c:spPr>
            <a:solidFill>
              <a:srgbClr val="FC8604"/>
            </a:solidFill>
            <a:ln>
              <a:noFill/>
            </a:ln>
            <a:effectLst/>
            <a:sp3d/>
          </c:spPr>
          <c:invertIfNegative val="0"/>
          <c:cat>
            <c:strRef>
              <c:f>'Building Losses v1'!$B$7:$B$13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'Building Losses v1'!$I$7:$I$13</c:f>
              <c:numCache>
                <c:formatCode>0%</c:formatCode>
                <c:ptCount val="7"/>
                <c:pt idx="0">
                  <c:v>0.44089001504473829</c:v>
                </c:pt>
                <c:pt idx="1">
                  <c:v>0.26828279851158676</c:v>
                </c:pt>
                <c:pt idx="2">
                  <c:v>0.15655116604134481</c:v>
                </c:pt>
                <c:pt idx="3">
                  <c:v>4.3691420331651049E-2</c:v>
                </c:pt>
                <c:pt idx="4">
                  <c:v>0.29712011238585812</c:v>
                </c:pt>
                <c:pt idx="5">
                  <c:v>6.490578982187048E-2</c:v>
                </c:pt>
                <c:pt idx="6">
                  <c:v>0.14351353993547755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14-4D5E-9DD2-E0DE9009785C}"/>
            </c:ext>
          </c:extLst>
        </c:ser>
        <c:ser>
          <c:idx val="2"/>
          <c:order val="2"/>
          <c:tx>
            <c:v>XXL1</c:v>
          </c:tx>
          <c:spPr>
            <a:solidFill>
              <a:srgbClr val="FFFF00"/>
            </a:solidFill>
            <a:ln>
              <a:noFill/>
            </a:ln>
            <a:effectLst/>
            <a:sp3d/>
          </c:spPr>
          <c:invertIfNegative val="0"/>
          <c:cat>
            <c:strRef>
              <c:f>'Building Losses v1'!$B$7:$B$13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'Building Losses v1'!$J$7:$J$13</c:f>
              <c:numCache>
                <c:formatCode>0%</c:formatCode>
                <c:ptCount val="7"/>
                <c:pt idx="0">
                  <c:v>0.55748673687544537</c:v>
                </c:pt>
                <c:pt idx="1">
                  <c:v>0.36292966879121691</c:v>
                </c:pt>
                <c:pt idx="2">
                  <c:v>0.28531842369847227</c:v>
                </c:pt>
                <c:pt idx="3">
                  <c:v>0.10324441240086518</c:v>
                </c:pt>
                <c:pt idx="4">
                  <c:v>0.36174198080074926</c:v>
                </c:pt>
                <c:pt idx="5">
                  <c:v>0.18077573322225762</c:v>
                </c:pt>
                <c:pt idx="6">
                  <c:v>0.30990321634568385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14-4D5E-9DD2-E0DE90097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1184511"/>
        <c:axId val="201187871"/>
        <c:axId val="0"/>
      </c:bar3DChart>
      <c:catAx>
        <c:axId val="201184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187871"/>
        <c:crosses val="autoZero"/>
        <c:auto val="1"/>
        <c:lblAlgn val="ctr"/>
        <c:lblOffset val="100"/>
        <c:noMultiLvlLbl val="0"/>
      </c:catAx>
      <c:valAx>
        <c:axId val="201187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1845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Buildings</a:t>
            </a:r>
            <a:r>
              <a:rPr lang="en-US" baseline="0"/>
              <a:t> Replacement Cost by Tsunami Zone ($million)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M1</c:v>
          </c:tx>
          <c:spPr>
            <a:solidFill>
              <a:srgbClr val="AC08B0"/>
            </a:solidFill>
            <a:ln>
              <a:noFill/>
            </a:ln>
            <a:effectLst/>
            <a:sp3d/>
          </c:spPr>
          <c:invertIfNegative val="0"/>
          <c:cat>
            <c:strRef>
              <c:f>'Building Losses v1'!$B$7:$B$13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'Building Losses v1'!$L$7:$L$13</c:f>
              <c:numCache>
                <c:formatCode>#,##0</c:formatCode>
                <c:ptCount val="7"/>
                <c:pt idx="0">
                  <c:v>3250</c:v>
                </c:pt>
                <c:pt idx="1">
                  <c:v>1270</c:v>
                </c:pt>
                <c:pt idx="2">
                  <c:v>1300</c:v>
                </c:pt>
                <c:pt idx="3">
                  <c:v>180</c:v>
                </c:pt>
                <c:pt idx="4">
                  <c:v>240</c:v>
                </c:pt>
                <c:pt idx="5">
                  <c:v>790</c:v>
                </c:pt>
                <c:pt idx="6">
                  <c:v>580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2C-4277-B9DA-B91A2ED9C4E6}"/>
            </c:ext>
          </c:extLst>
        </c:ser>
        <c:ser>
          <c:idx val="1"/>
          <c:order val="1"/>
          <c:tx>
            <c:v>L1</c:v>
          </c:tx>
          <c:spPr>
            <a:solidFill>
              <a:srgbClr val="FC8604"/>
            </a:solidFill>
            <a:ln>
              <a:noFill/>
            </a:ln>
            <a:effectLst/>
            <a:sp3d/>
          </c:spPr>
          <c:invertIfNegative val="0"/>
          <c:cat>
            <c:strRef>
              <c:f>'Building Losses v1'!$B$7:$B$13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'Building Losses v1'!$M$7:$M$13</c:f>
              <c:numCache>
                <c:formatCode>#,##0</c:formatCode>
                <c:ptCount val="7"/>
                <c:pt idx="0">
                  <c:v>4380</c:v>
                </c:pt>
                <c:pt idx="1">
                  <c:v>2030</c:v>
                </c:pt>
                <c:pt idx="2">
                  <c:v>1830</c:v>
                </c:pt>
                <c:pt idx="3">
                  <c:v>260</c:v>
                </c:pt>
                <c:pt idx="4">
                  <c:v>360</c:v>
                </c:pt>
                <c:pt idx="5">
                  <c:v>1440</c:v>
                </c:pt>
                <c:pt idx="6">
                  <c:v>1030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2C-4277-B9DA-B91A2ED9C4E6}"/>
            </c:ext>
          </c:extLst>
        </c:ser>
        <c:ser>
          <c:idx val="2"/>
          <c:order val="2"/>
          <c:tx>
            <c:v>XXL1</c:v>
          </c:tx>
          <c:spPr>
            <a:solidFill>
              <a:srgbClr val="FFFF00"/>
            </a:solidFill>
            <a:ln>
              <a:noFill/>
            </a:ln>
            <a:effectLst/>
            <a:sp3d/>
          </c:spPr>
          <c:invertIfNegative val="0"/>
          <c:cat>
            <c:strRef>
              <c:f>'Building Losses v1'!$B$7:$B$13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'Building Losses v1'!$N$7:$N$13</c:f>
              <c:numCache>
                <c:formatCode>#,##0</c:formatCode>
                <c:ptCount val="7"/>
                <c:pt idx="0">
                  <c:v>5530</c:v>
                </c:pt>
                <c:pt idx="1">
                  <c:v>2970</c:v>
                </c:pt>
                <c:pt idx="2">
                  <c:v>3130</c:v>
                </c:pt>
                <c:pt idx="3">
                  <c:v>450</c:v>
                </c:pt>
                <c:pt idx="4">
                  <c:v>430</c:v>
                </c:pt>
                <c:pt idx="5">
                  <c:v>3050</c:v>
                </c:pt>
                <c:pt idx="6">
                  <c:v>1860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2C-4277-B9DA-B91A2ED9C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1184511"/>
        <c:axId val="201187871"/>
        <c:axId val="0"/>
      </c:bar3DChart>
      <c:catAx>
        <c:axId val="201184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187871"/>
        <c:crosses val="autoZero"/>
        <c:auto val="1"/>
        <c:lblAlgn val="ctr"/>
        <c:lblOffset val="100"/>
        <c:noMultiLvlLbl val="0"/>
      </c:catAx>
      <c:valAx>
        <c:axId val="201187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1845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SA03 &amp;</a:t>
            </a:r>
            <a:r>
              <a:rPr lang="en-US" baseline="0"/>
              <a:t> SA10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 0.3 (+/- 1 sigma)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'Hazus Ave Input Paramaters'!$Q$3:$Q$9</c:f>
                <c:numCache>
                  <c:formatCode>General</c:formatCode>
                  <c:ptCount val="7"/>
                  <c:pt idx="0">
                    <c:v>0.2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0.2</c:v>
                  </c:pt>
                  <c:pt idx="4">
                    <c:v>0.1</c:v>
                  </c:pt>
                  <c:pt idx="5">
                    <c:v>0.2</c:v>
                  </c:pt>
                  <c:pt idx="6">
                    <c:v>0.3</c:v>
                  </c:pt>
                </c:numCache>
              </c:numRef>
            </c:plus>
            <c:minus>
              <c:numRef>
                <c:f>'Hazus Ave Input Paramaters'!$Q$3:$Q$9</c:f>
                <c:numCache>
                  <c:formatCode>General</c:formatCode>
                  <c:ptCount val="7"/>
                  <c:pt idx="0">
                    <c:v>0.2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0.2</c:v>
                  </c:pt>
                  <c:pt idx="4">
                    <c:v>0.1</c:v>
                  </c:pt>
                  <c:pt idx="5">
                    <c:v>0.2</c:v>
                  </c:pt>
                  <c:pt idx="6">
                    <c:v>0.3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'Hazus Ave Input Paramaters'!$B$3:$B$9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'Hazus Ave Input Paramaters'!$P$3:$P$9</c:f>
              <c:numCache>
                <c:formatCode>General</c:formatCode>
                <c:ptCount val="7"/>
                <c:pt idx="0">
                  <c:v>0.6</c:v>
                </c:pt>
                <c:pt idx="1">
                  <c:v>0.6</c:v>
                </c:pt>
                <c:pt idx="2">
                  <c:v>0.4</c:v>
                </c:pt>
                <c:pt idx="3">
                  <c:v>0.6</c:v>
                </c:pt>
                <c:pt idx="4">
                  <c:v>0.6</c:v>
                </c:pt>
                <c:pt idx="5">
                  <c:v>0.6</c:v>
                </c:pt>
                <c:pt idx="6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8B-469C-8D34-F144B088E70E}"/>
            </c:ext>
          </c:extLst>
        </c:ser>
        <c:ser>
          <c:idx val="1"/>
          <c:order val="1"/>
          <c:tx>
            <c:v>SA 1.0 (+/- 1 sigma)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'Hazus Ave Input Paramaters'!$O$3:$O$9</c:f>
                <c:numCache>
                  <c:formatCode>General</c:formatCode>
                  <c:ptCount val="7"/>
                  <c:pt idx="0">
                    <c:v>0.4</c:v>
                  </c:pt>
                  <c:pt idx="1">
                    <c:v>0.4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0.4</c:v>
                  </c:pt>
                  <c:pt idx="5">
                    <c:v>0.4</c:v>
                  </c:pt>
                  <c:pt idx="6">
                    <c:v>0.5</c:v>
                  </c:pt>
                </c:numCache>
              </c:numRef>
            </c:plus>
            <c:minus>
              <c:numRef>
                <c:f>'Hazus Ave Input Paramaters'!$O$3:$O$9</c:f>
                <c:numCache>
                  <c:formatCode>General</c:formatCode>
                  <c:ptCount val="7"/>
                  <c:pt idx="0">
                    <c:v>0.4</c:v>
                  </c:pt>
                  <c:pt idx="1">
                    <c:v>0.4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0.4</c:v>
                  </c:pt>
                  <c:pt idx="5">
                    <c:v>0.4</c:v>
                  </c:pt>
                  <c:pt idx="6">
                    <c:v>0.5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'Hazus Ave Input Paramaters'!$B$3:$B$9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'Hazus Ave Input Paramaters'!$N$3:$N$9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1.2</c:v>
                </c:pt>
                <c:pt idx="4">
                  <c:v>0.8</c:v>
                </c:pt>
                <c:pt idx="5">
                  <c:v>1.4</c:v>
                </c:pt>
                <c:pt idx="6">
                  <c:v>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8B-469C-8D34-F144B088E7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9006063"/>
        <c:axId val="999006543"/>
      </c:lineChart>
      <c:catAx>
        <c:axId val="999006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9006543"/>
        <c:crosses val="autoZero"/>
        <c:auto val="1"/>
        <c:lblAlgn val="ctr"/>
        <c:lblOffset val="100"/>
        <c:noMultiLvlLbl val="0"/>
      </c:catAx>
      <c:valAx>
        <c:axId val="999006543"/>
        <c:scaling>
          <c:orientation val="minMax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9006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Earthquake</a:t>
            </a:r>
            <a:r>
              <a:rPr lang="en-US" baseline="0"/>
              <a:t> and Tsunami</a:t>
            </a:r>
            <a:r>
              <a:rPr lang="en-US"/>
              <a:t> </a:t>
            </a:r>
          </a:p>
          <a:p>
            <a:pPr>
              <a:defRPr/>
            </a:pPr>
            <a:r>
              <a:rPr lang="en-US"/>
              <a:t>Building Losses Inside Tsunami Zone ($ million)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M1</c:v>
          </c:tx>
          <c:spPr>
            <a:solidFill>
              <a:srgbClr val="AC08B0"/>
            </a:solidFill>
            <a:ln>
              <a:noFill/>
            </a:ln>
            <a:effectLst/>
            <a:sp3d/>
          </c:spPr>
          <c:invertIfNegative val="0"/>
          <c:cat>
            <c:strRef>
              <c:f>'Building Losses v2'!$B$7:$B$13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'Building Losses v2'!$T$7:$T$13</c:f>
              <c:numCache>
                <c:formatCode>#,##0</c:formatCode>
                <c:ptCount val="7"/>
                <c:pt idx="0">
                  <c:v>2390</c:v>
                </c:pt>
                <c:pt idx="1">
                  <c:v>950</c:v>
                </c:pt>
                <c:pt idx="2">
                  <c:v>840</c:v>
                </c:pt>
                <c:pt idx="3">
                  <c:v>120</c:v>
                </c:pt>
                <c:pt idx="4">
                  <c:v>170</c:v>
                </c:pt>
                <c:pt idx="5">
                  <c:v>570</c:v>
                </c:pt>
                <c:pt idx="6">
                  <c:v>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CE-478C-A03E-630634E1E134}"/>
            </c:ext>
          </c:extLst>
        </c:ser>
        <c:ser>
          <c:idx val="1"/>
          <c:order val="1"/>
          <c:tx>
            <c:v>L1</c:v>
          </c:tx>
          <c:spPr>
            <a:solidFill>
              <a:srgbClr val="FC8604"/>
            </a:solidFill>
            <a:ln>
              <a:noFill/>
            </a:ln>
            <a:effectLst/>
            <a:sp3d/>
          </c:spPr>
          <c:invertIfNegative val="0"/>
          <c:cat>
            <c:strRef>
              <c:f>'Building Losses v2'!$B$7:$B$13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'Building Losses v2'!$U$7:$U$13</c:f>
              <c:numCache>
                <c:formatCode>#,##0</c:formatCode>
                <c:ptCount val="7"/>
                <c:pt idx="0">
                  <c:v>3540</c:v>
                </c:pt>
                <c:pt idx="1">
                  <c:v>1640</c:v>
                </c:pt>
                <c:pt idx="2">
                  <c:v>1450</c:v>
                </c:pt>
                <c:pt idx="3">
                  <c:v>190</c:v>
                </c:pt>
                <c:pt idx="4">
                  <c:v>260</c:v>
                </c:pt>
                <c:pt idx="5">
                  <c:v>1040</c:v>
                </c:pt>
                <c:pt idx="6">
                  <c:v>910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CE-478C-A03E-630634E1E134}"/>
            </c:ext>
          </c:extLst>
        </c:ser>
        <c:ser>
          <c:idx val="2"/>
          <c:order val="2"/>
          <c:tx>
            <c:v>XXL1</c:v>
          </c:tx>
          <c:spPr>
            <a:solidFill>
              <a:srgbClr val="FFFF00"/>
            </a:solidFill>
            <a:ln>
              <a:noFill/>
            </a:ln>
            <a:effectLst/>
            <a:sp3d/>
          </c:spPr>
          <c:invertIfNegative val="0"/>
          <c:cat>
            <c:strRef>
              <c:f>'Building Losses v2'!$B$7:$B$13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'Building Losses v2'!$V$7:$V$13</c:f>
              <c:numCache>
                <c:formatCode>#,##0</c:formatCode>
                <c:ptCount val="7"/>
                <c:pt idx="0">
                  <c:v>5010</c:v>
                </c:pt>
                <c:pt idx="1">
                  <c:v>2500</c:v>
                </c:pt>
                <c:pt idx="2">
                  <c:v>2580</c:v>
                </c:pt>
                <c:pt idx="3">
                  <c:v>370</c:v>
                </c:pt>
                <c:pt idx="4">
                  <c:v>380</c:v>
                </c:pt>
                <c:pt idx="5">
                  <c:v>2420</c:v>
                </c:pt>
                <c:pt idx="6">
                  <c:v>1760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CE-478C-A03E-630634E1E1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1184511"/>
        <c:axId val="201187871"/>
        <c:axId val="0"/>
      </c:bar3DChart>
      <c:catAx>
        <c:axId val="201184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187871"/>
        <c:crosses val="autoZero"/>
        <c:auto val="1"/>
        <c:lblAlgn val="ctr"/>
        <c:lblOffset val="100"/>
        <c:noMultiLvlLbl val="0"/>
      </c:catAx>
      <c:valAx>
        <c:axId val="201187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1845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Total Building Losses, inside/outside</a:t>
            </a:r>
            <a:r>
              <a:rPr lang="en-US" b="1" baseline="0"/>
              <a:t> Tsunami Zone </a:t>
            </a:r>
            <a:r>
              <a:rPr lang="en-US" b="1"/>
              <a:t>($ million)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M1</c:v>
          </c:tx>
          <c:spPr>
            <a:solidFill>
              <a:srgbClr val="AC08B0"/>
            </a:solidFill>
            <a:ln>
              <a:noFill/>
            </a:ln>
            <a:effectLst/>
            <a:sp3d/>
          </c:spPr>
          <c:invertIfNegative val="0"/>
          <c:cat>
            <c:strRef>
              <c:f>'Building Losses v2'!$B$7:$B$13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'Building Losses v2'!$AB$7:$AB$13</c:f>
              <c:numCache>
                <c:formatCode>#,##0</c:formatCode>
                <c:ptCount val="7"/>
                <c:pt idx="0">
                  <c:v>3620</c:v>
                </c:pt>
                <c:pt idx="1">
                  <c:v>2880</c:v>
                </c:pt>
                <c:pt idx="2">
                  <c:v>2800</c:v>
                </c:pt>
                <c:pt idx="3">
                  <c:v>1530</c:v>
                </c:pt>
                <c:pt idx="4">
                  <c:v>530</c:v>
                </c:pt>
                <c:pt idx="5">
                  <c:v>5230</c:v>
                </c:pt>
                <c:pt idx="6">
                  <c:v>3340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1EF-B293-7271B48CC692}"/>
            </c:ext>
          </c:extLst>
        </c:ser>
        <c:ser>
          <c:idx val="1"/>
          <c:order val="1"/>
          <c:tx>
            <c:v>L1</c:v>
          </c:tx>
          <c:spPr>
            <a:solidFill>
              <a:srgbClr val="FC8604"/>
            </a:solidFill>
            <a:ln>
              <a:noFill/>
            </a:ln>
            <a:effectLst/>
            <a:sp3d/>
          </c:spPr>
          <c:invertIfNegative val="0"/>
          <c:cat>
            <c:strRef>
              <c:f>'Building Losses v2'!$B$7:$B$13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'Building Losses v2'!$AC$7:$AC$13</c:f>
              <c:numCache>
                <c:formatCode>#,##0</c:formatCode>
                <c:ptCount val="7"/>
                <c:pt idx="0">
                  <c:v>4440</c:v>
                </c:pt>
                <c:pt idx="1">
                  <c:v>3300</c:v>
                </c:pt>
                <c:pt idx="2">
                  <c:v>3240</c:v>
                </c:pt>
                <c:pt idx="3">
                  <c:v>1560</c:v>
                </c:pt>
                <c:pt idx="4">
                  <c:v>560</c:v>
                </c:pt>
                <c:pt idx="5">
                  <c:v>5350</c:v>
                </c:pt>
                <c:pt idx="6">
                  <c:v>3470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1EF-B293-7271B48CC692}"/>
            </c:ext>
          </c:extLst>
        </c:ser>
        <c:ser>
          <c:idx val="2"/>
          <c:order val="2"/>
          <c:tx>
            <c:v>XXL1</c:v>
          </c:tx>
          <c:spPr>
            <a:solidFill>
              <a:srgbClr val="FFFF00"/>
            </a:solidFill>
            <a:ln>
              <a:noFill/>
            </a:ln>
            <a:effectLst/>
            <a:sp3d/>
          </c:spPr>
          <c:invertIfNegative val="0"/>
          <c:cat>
            <c:strRef>
              <c:f>'Building Losses v2'!$B$7:$B$13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'Building Losses v2'!$AD$7:$AD$13</c:f>
              <c:numCache>
                <c:formatCode>#,##0</c:formatCode>
                <c:ptCount val="7"/>
                <c:pt idx="0">
                  <c:v>5560</c:v>
                </c:pt>
                <c:pt idx="1">
                  <c:v>3870</c:v>
                </c:pt>
                <c:pt idx="2">
                  <c:v>4040</c:v>
                </c:pt>
                <c:pt idx="3">
                  <c:v>1660</c:v>
                </c:pt>
                <c:pt idx="4">
                  <c:v>640</c:v>
                </c:pt>
                <c:pt idx="5">
                  <c:v>6000</c:v>
                </c:pt>
                <c:pt idx="6">
                  <c:v>3850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1EF-B293-7271B48CC6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1184511"/>
        <c:axId val="201187871"/>
        <c:axId val="0"/>
      </c:bar3DChart>
      <c:catAx>
        <c:axId val="201184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187871"/>
        <c:crosses val="autoZero"/>
        <c:auto val="1"/>
        <c:lblAlgn val="ctr"/>
        <c:lblOffset val="100"/>
        <c:noMultiLvlLbl val="0"/>
      </c:catAx>
      <c:valAx>
        <c:axId val="201187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1845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Total Losses, Building and</a:t>
            </a:r>
            <a:r>
              <a:rPr lang="en-US" b="1" baseline="0"/>
              <a:t> Content Losses</a:t>
            </a:r>
            <a:r>
              <a:rPr lang="en-US" b="1"/>
              <a:t> (Earthquke and Tsunami) ($ million)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M1</c:v>
          </c:tx>
          <c:spPr>
            <a:solidFill>
              <a:srgbClr val="AC08B0"/>
            </a:solidFill>
            <a:ln>
              <a:noFill/>
            </a:ln>
            <a:effectLst/>
            <a:sp3d/>
          </c:spPr>
          <c:invertIfNegative val="0"/>
          <c:cat>
            <c:strRef>
              <c:f>'Building Losses v2'!$B$7:$B$13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'Building Losses v2'!$AN$7:$AN$13</c:f>
              <c:numCache>
                <c:formatCode>#,##0</c:formatCode>
                <c:ptCount val="7"/>
                <c:pt idx="0">
                  <c:v>6260</c:v>
                </c:pt>
                <c:pt idx="1">
                  <c:v>5080</c:v>
                </c:pt>
                <c:pt idx="2">
                  <c:v>4880</c:v>
                </c:pt>
                <c:pt idx="3">
                  <c:v>2680</c:v>
                </c:pt>
                <c:pt idx="4">
                  <c:v>1040</c:v>
                </c:pt>
                <c:pt idx="5">
                  <c:v>9540</c:v>
                </c:pt>
                <c:pt idx="6">
                  <c:v>5910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BE-456C-B164-354BA86D9140}"/>
            </c:ext>
          </c:extLst>
        </c:ser>
        <c:ser>
          <c:idx val="1"/>
          <c:order val="1"/>
          <c:tx>
            <c:v>L1</c:v>
          </c:tx>
          <c:spPr>
            <a:solidFill>
              <a:srgbClr val="FC8604"/>
            </a:solidFill>
            <a:ln>
              <a:noFill/>
            </a:ln>
            <a:effectLst/>
            <a:sp3d/>
          </c:spPr>
          <c:invertIfNegative val="0"/>
          <c:cat>
            <c:strRef>
              <c:f>'Building Losses v2'!$B$7:$B$13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'Building Losses v2'!$AO$7:$AO$13</c:f>
              <c:numCache>
                <c:formatCode>#,##0</c:formatCode>
                <c:ptCount val="7"/>
                <c:pt idx="0">
                  <c:v>7660</c:v>
                </c:pt>
                <c:pt idx="1">
                  <c:v>5780</c:v>
                </c:pt>
                <c:pt idx="2">
                  <c:v>5620</c:v>
                </c:pt>
                <c:pt idx="3">
                  <c:v>2720</c:v>
                </c:pt>
                <c:pt idx="4">
                  <c:v>1090</c:v>
                </c:pt>
                <c:pt idx="5">
                  <c:v>9760</c:v>
                </c:pt>
                <c:pt idx="6">
                  <c:v>6140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BE-456C-B164-354BA86D9140}"/>
            </c:ext>
          </c:extLst>
        </c:ser>
        <c:ser>
          <c:idx val="2"/>
          <c:order val="2"/>
          <c:tx>
            <c:v>XXL1</c:v>
          </c:tx>
          <c:spPr>
            <a:solidFill>
              <a:srgbClr val="FFFF00"/>
            </a:solidFill>
            <a:ln>
              <a:noFill/>
            </a:ln>
            <a:effectLst/>
            <a:sp3d/>
          </c:spPr>
          <c:invertIfNegative val="0"/>
          <c:cat>
            <c:strRef>
              <c:f>'Building Losses v2'!$B$7:$B$13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'Building Losses v2'!$AP$7:$AP$13</c:f>
              <c:numCache>
                <c:formatCode>#,##0</c:formatCode>
                <c:ptCount val="7"/>
                <c:pt idx="0">
                  <c:v>9620</c:v>
                </c:pt>
                <c:pt idx="1">
                  <c:v>6770</c:v>
                </c:pt>
                <c:pt idx="2">
                  <c:v>6920</c:v>
                </c:pt>
                <c:pt idx="3">
                  <c:v>2880</c:v>
                </c:pt>
                <c:pt idx="4">
                  <c:v>1230</c:v>
                </c:pt>
                <c:pt idx="5">
                  <c:v>10830</c:v>
                </c:pt>
                <c:pt idx="6">
                  <c:v>6770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BE-456C-B164-354BA86D91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1184511"/>
        <c:axId val="201187871"/>
        <c:axId val="0"/>
      </c:bar3DChart>
      <c:catAx>
        <c:axId val="201184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187871"/>
        <c:crosses val="autoZero"/>
        <c:auto val="1"/>
        <c:lblAlgn val="ctr"/>
        <c:lblOffset val="100"/>
        <c:noMultiLvlLbl val="0"/>
      </c:catAx>
      <c:valAx>
        <c:axId val="201187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1845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Earthquake &amp; Tsunami Debris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M1</c:v>
          </c:tx>
          <c:spPr>
            <a:solidFill>
              <a:srgbClr val="AC08B0"/>
            </a:solidFill>
            <a:ln>
              <a:noFill/>
            </a:ln>
            <a:effectLst/>
            <a:sp3d/>
          </c:spPr>
          <c:invertIfNegative val="0"/>
          <c:cat>
            <c:strRef>
              <c:f>Debris!$B$7:$B$13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Debris!$M$7:$M$13</c:f>
              <c:numCache>
                <c:formatCode>#,##0</c:formatCode>
                <c:ptCount val="7"/>
                <c:pt idx="0">
                  <c:v>575900</c:v>
                </c:pt>
                <c:pt idx="1">
                  <c:v>239500</c:v>
                </c:pt>
                <c:pt idx="2">
                  <c:v>253800</c:v>
                </c:pt>
                <c:pt idx="3">
                  <c:v>35800</c:v>
                </c:pt>
                <c:pt idx="4">
                  <c:v>76700</c:v>
                </c:pt>
                <c:pt idx="5">
                  <c:v>198900</c:v>
                </c:pt>
                <c:pt idx="6">
                  <c:v>183600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1F-4752-B049-A647FA40A4B9}"/>
            </c:ext>
          </c:extLst>
        </c:ser>
        <c:ser>
          <c:idx val="1"/>
          <c:order val="1"/>
          <c:tx>
            <c:v>L1</c:v>
          </c:tx>
          <c:spPr>
            <a:solidFill>
              <a:srgbClr val="FC8604"/>
            </a:solidFill>
            <a:ln>
              <a:noFill/>
            </a:ln>
            <a:effectLst/>
            <a:sp3d/>
          </c:spPr>
          <c:invertIfNegative val="0"/>
          <c:cat>
            <c:strRef>
              <c:f>Debris!$B$7:$B$13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Debris!$N$7:$N$13</c:f>
              <c:numCache>
                <c:formatCode>#,##0</c:formatCode>
                <c:ptCount val="7"/>
                <c:pt idx="0">
                  <c:v>852500</c:v>
                </c:pt>
                <c:pt idx="1">
                  <c:v>430500</c:v>
                </c:pt>
                <c:pt idx="2">
                  <c:v>427600</c:v>
                </c:pt>
                <c:pt idx="3">
                  <c:v>54700</c:v>
                </c:pt>
                <c:pt idx="4">
                  <c:v>114400</c:v>
                </c:pt>
                <c:pt idx="5">
                  <c:v>375000</c:v>
                </c:pt>
                <c:pt idx="6">
                  <c:v>313600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1F-4752-B049-A647FA40A4B9}"/>
            </c:ext>
          </c:extLst>
        </c:ser>
        <c:ser>
          <c:idx val="2"/>
          <c:order val="2"/>
          <c:tx>
            <c:v>XXL1</c:v>
          </c:tx>
          <c:spPr>
            <a:solidFill>
              <a:srgbClr val="FFFF00"/>
            </a:solidFill>
            <a:ln>
              <a:noFill/>
            </a:ln>
            <a:effectLst/>
            <a:sp3d/>
          </c:spPr>
          <c:invertIfNegative val="0"/>
          <c:cat>
            <c:strRef>
              <c:f>Debris!$B$7:$B$13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Debris!$O$7:$O$13</c:f>
              <c:numCache>
                <c:formatCode>#,##0</c:formatCode>
                <c:ptCount val="7"/>
                <c:pt idx="0">
                  <c:v>1223100</c:v>
                </c:pt>
                <c:pt idx="1">
                  <c:v>643900</c:v>
                </c:pt>
                <c:pt idx="2">
                  <c:v>754300</c:v>
                </c:pt>
                <c:pt idx="3">
                  <c:v>115100</c:v>
                </c:pt>
                <c:pt idx="4">
                  <c:v>158500</c:v>
                </c:pt>
                <c:pt idx="5">
                  <c:v>837800</c:v>
                </c:pt>
                <c:pt idx="6">
                  <c:v>614200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1F-4752-B049-A647FA40A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1184511"/>
        <c:axId val="201187871"/>
        <c:axId val="0"/>
      </c:bar3DChart>
      <c:catAx>
        <c:axId val="201184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187871"/>
        <c:crosses val="autoZero"/>
        <c:auto val="1"/>
        <c:lblAlgn val="ctr"/>
        <c:lblOffset val="100"/>
        <c:noMultiLvlLbl val="0"/>
      </c:catAx>
      <c:valAx>
        <c:axId val="201187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1845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Landslide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'Hazus Ave Input Paramaters'!$B$3:$B$9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'Hazus Ave Input Paramaters'!$J$3:$J$9</c:f>
              <c:numCache>
                <c:formatCode>General</c:formatCode>
                <c:ptCount val="7"/>
                <c:pt idx="0">
                  <c:v>6.1</c:v>
                </c:pt>
                <c:pt idx="1">
                  <c:v>5.6</c:v>
                </c:pt>
                <c:pt idx="2">
                  <c:v>5.8</c:v>
                </c:pt>
                <c:pt idx="3">
                  <c:v>6.6</c:v>
                </c:pt>
                <c:pt idx="4">
                  <c:v>6.3</c:v>
                </c:pt>
                <c:pt idx="5">
                  <c:v>5.8</c:v>
                </c:pt>
                <c:pt idx="6">
                  <c:v>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A6-45D8-AF9C-ED81692D44C5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'Hazus Ave Input Paramaters'!$B$3:$B$9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'Hazus Ave Input Paramaters'!$K$3:$K$9</c:f>
              <c:numCache>
                <c:formatCode>General</c:formatCode>
                <c:ptCount val="7"/>
                <c:pt idx="0">
                  <c:v>6</c:v>
                </c:pt>
                <c:pt idx="1">
                  <c:v>5.4</c:v>
                </c:pt>
                <c:pt idx="2">
                  <c:v>5.6</c:v>
                </c:pt>
                <c:pt idx="3">
                  <c:v>6.7</c:v>
                </c:pt>
                <c:pt idx="4">
                  <c:v>6.8</c:v>
                </c:pt>
                <c:pt idx="5">
                  <c:v>5.9</c:v>
                </c:pt>
                <c:pt idx="6">
                  <c:v>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A6-45D8-AF9C-ED81692D44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9006063"/>
        <c:axId val="999006543"/>
      </c:lineChart>
      <c:catAx>
        <c:axId val="999006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9006543"/>
        <c:crosses val="autoZero"/>
        <c:auto val="1"/>
        <c:lblAlgn val="ctr"/>
        <c:lblOffset val="100"/>
        <c:noMultiLvlLbl val="0"/>
      </c:catAx>
      <c:valAx>
        <c:axId val="999006543"/>
        <c:scaling>
          <c:orientation val="minMax"/>
          <c:min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9006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Manufactored</a:t>
            </a:r>
            <a:r>
              <a:rPr lang="en-US" baseline="0"/>
              <a:t> Housing Count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Entire county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'Hazus Ave Input Paramaters'!$B$3:$B$9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'Hazus Ave Input Paramaters'!$D$3:$D$9</c:f>
              <c:numCache>
                <c:formatCode>General</c:formatCode>
                <c:ptCount val="7"/>
                <c:pt idx="0">
                  <c:v>1301</c:v>
                </c:pt>
                <c:pt idx="1">
                  <c:v>2975</c:v>
                </c:pt>
                <c:pt idx="2">
                  <c:v>4767</c:v>
                </c:pt>
                <c:pt idx="3">
                  <c:v>2973</c:v>
                </c:pt>
                <c:pt idx="4">
                  <c:v>656</c:v>
                </c:pt>
                <c:pt idx="5">
                  <c:v>4217</c:v>
                </c:pt>
                <c:pt idx="6">
                  <c:v>3497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E1-488F-97D2-44385222648E}"/>
            </c:ext>
          </c:extLst>
        </c:ser>
        <c:ser>
          <c:idx val="1"/>
          <c:order val="1"/>
          <c:tx>
            <c:v>XXL tsunami zone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'Hazus Ave Input Paramaters'!$B$3:$B$9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'Hazus Ave Input Paramaters'!$E$3:$E$9</c:f>
              <c:numCache>
                <c:formatCode>General</c:formatCode>
                <c:ptCount val="7"/>
                <c:pt idx="0">
                  <c:v>711</c:v>
                </c:pt>
                <c:pt idx="1">
                  <c:v>958</c:v>
                </c:pt>
                <c:pt idx="2">
                  <c:v>1077</c:v>
                </c:pt>
                <c:pt idx="3">
                  <c:v>210</c:v>
                </c:pt>
                <c:pt idx="4">
                  <c:v>382</c:v>
                </c:pt>
                <c:pt idx="5">
                  <c:v>706</c:v>
                </c:pt>
                <c:pt idx="6">
                  <c:v>1024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E1-488F-97D2-443852226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9006063"/>
        <c:axId val="999006543"/>
      </c:lineChart>
      <c:catAx>
        <c:axId val="999006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9006543"/>
        <c:crosses val="autoZero"/>
        <c:auto val="1"/>
        <c:lblAlgn val="ctr"/>
        <c:lblOffset val="100"/>
        <c:noMultiLvlLbl val="0"/>
      </c:catAx>
      <c:valAx>
        <c:axId val="999006543"/>
        <c:scaling>
          <c:orientation val="minMax"/>
          <c:min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9006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</a:t>
            </a:r>
            <a:r>
              <a:rPr lang="en-US" baseline="0"/>
              <a:t> Building Age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'Hazus Ave Input Paramaters'!$B$3:$B$9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'Hazus Ave Input Paramaters'!$C$3:$C$9</c:f>
              <c:numCache>
                <c:formatCode>General</c:formatCode>
                <c:ptCount val="7"/>
                <c:pt idx="0">
                  <c:v>1961.5</c:v>
                </c:pt>
                <c:pt idx="1">
                  <c:v>1969.2</c:v>
                </c:pt>
                <c:pt idx="2">
                  <c:v>1968.3</c:v>
                </c:pt>
                <c:pt idx="3">
                  <c:v>1975.2</c:v>
                </c:pt>
                <c:pt idx="4">
                  <c:v>1963.1</c:v>
                </c:pt>
                <c:pt idx="5">
                  <c:v>1958.8</c:v>
                </c:pt>
                <c:pt idx="6">
                  <c:v>1969.2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C6-41F2-A9DC-6458AC9FC2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085008"/>
        <c:axId val="702075888"/>
      </c:lineChart>
      <c:catAx>
        <c:axId val="702085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2075888"/>
        <c:crosses val="autoZero"/>
        <c:auto val="1"/>
        <c:lblAlgn val="ctr"/>
        <c:lblOffset val="100"/>
        <c:noMultiLvlLbl val="0"/>
      </c:catAx>
      <c:valAx>
        <c:axId val="702075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2085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Population in Tsunami (XXL) Zone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Resident</c:v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'Coastal Population'!$B$7:$B$13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'Coastal Population'!$T$7:$T$13</c:f>
              <c:numCache>
                <c:formatCode>0%</c:formatCode>
                <c:ptCount val="7"/>
                <c:pt idx="0">
                  <c:v>0.26395718335345553</c:v>
                </c:pt>
                <c:pt idx="1">
                  <c:v>0.10238446065630842</c:v>
                </c:pt>
                <c:pt idx="2">
                  <c:v>0.11576736419737696</c:v>
                </c:pt>
                <c:pt idx="3">
                  <c:v>7.0967840191655168E-2</c:v>
                </c:pt>
                <c:pt idx="4">
                  <c:v>0.20022124459800877</c:v>
                </c:pt>
                <c:pt idx="5">
                  <c:v>0.12055420719288651</c:v>
                </c:pt>
                <c:pt idx="6">
                  <c:v>0.16948231162907676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F7-4BBA-B10C-A60B2D694717}"/>
            </c:ext>
          </c:extLst>
        </c:ser>
        <c:ser>
          <c:idx val="1"/>
          <c:order val="1"/>
          <c:tx>
            <c:v>Visitor</c:v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'Coastal Population'!$B$7:$B$13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'Coastal Population'!$X$7:$X$13</c:f>
              <c:numCache>
                <c:formatCode>0%</c:formatCode>
                <c:ptCount val="7"/>
                <c:pt idx="0">
                  <c:v>0.83158114373362224</c:v>
                </c:pt>
                <c:pt idx="1">
                  <c:v>0.6496582962838453</c:v>
                </c:pt>
                <c:pt idx="2">
                  <c:v>0.52711389508249207</c:v>
                </c:pt>
                <c:pt idx="3">
                  <c:v>0.36782764750810681</c:v>
                </c:pt>
                <c:pt idx="4">
                  <c:v>0.7382793330379217</c:v>
                </c:pt>
                <c:pt idx="5">
                  <c:v>0.41481740825881502</c:v>
                </c:pt>
                <c:pt idx="6">
                  <c:v>0.55471992065422249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F7-4BBA-B10C-A60B2D694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3664671"/>
        <c:axId val="921991951"/>
      </c:barChart>
      <c:catAx>
        <c:axId val="10536646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1991951"/>
        <c:crosses val="autoZero"/>
        <c:auto val="1"/>
        <c:lblAlgn val="ctr"/>
        <c:lblOffset val="100"/>
        <c:noMultiLvlLbl val="0"/>
      </c:catAx>
      <c:valAx>
        <c:axId val="921991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36646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Coastal</a:t>
            </a:r>
            <a:r>
              <a:rPr lang="en-US" baseline="0"/>
              <a:t> Population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Resident</c:v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'Coastal Population'!$B$7:$B$13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'Coastal Population'!$O$7:$O$13</c:f>
              <c:numCache>
                <c:formatCode>#,##0</c:formatCode>
                <c:ptCount val="7"/>
                <c:pt idx="0">
                  <c:v>40720.000129100001</c:v>
                </c:pt>
                <c:pt idx="1">
                  <c:v>27128.999917900001</c:v>
                </c:pt>
                <c:pt idx="2">
                  <c:v>48878.586412200006</c:v>
                </c:pt>
                <c:pt idx="3">
                  <c:v>18257.000079699999</c:v>
                </c:pt>
                <c:pt idx="4">
                  <c:v>6274.1936898000013</c:v>
                </c:pt>
                <c:pt idx="5">
                  <c:v>60846.089068699999</c:v>
                </c:pt>
                <c:pt idx="6">
                  <c:v>23234.000216200002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2A-4116-AA9D-07A432767C9E}"/>
            </c:ext>
          </c:extLst>
        </c:ser>
        <c:ser>
          <c:idx val="1"/>
          <c:order val="1"/>
          <c:tx>
            <c:v>Visitor</c:v>
          </c:tx>
          <c:spPr>
            <a:solidFill>
              <a:schemeClr val="tx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'Coastal Population'!$B$7:$B$13</c:f>
              <c:strCache>
                <c:ptCount val="7"/>
                <c:pt idx="0">
                  <c:v>Clatsop</c:v>
                </c:pt>
                <c:pt idx="1">
                  <c:v>Tillamook</c:v>
                </c:pt>
                <c:pt idx="2">
                  <c:v>Lincoln</c:v>
                </c:pt>
                <c:pt idx="3">
                  <c:v>Lane</c:v>
                </c:pt>
                <c:pt idx="4">
                  <c:v>Douglas</c:v>
                </c:pt>
                <c:pt idx="5">
                  <c:v>Coos</c:v>
                </c:pt>
                <c:pt idx="6">
                  <c:v>Curry</c:v>
                </c:pt>
              </c:strCache>
            </c:strRef>
          </c:cat>
          <c:val>
            <c:numRef>
              <c:f>'Coastal Population'!$P$7:$P$13</c:f>
              <c:numCache>
                <c:formatCode>#,##0</c:formatCode>
                <c:ptCount val="7"/>
                <c:pt idx="0">
                  <c:v>38572.25707449999</c:v>
                </c:pt>
                <c:pt idx="1">
                  <c:v>46565.182972099996</c:v>
                </c:pt>
                <c:pt idx="2">
                  <c:v>55286.200713299986</c:v>
                </c:pt>
                <c:pt idx="3">
                  <c:v>10317.660796600005</c:v>
                </c:pt>
                <c:pt idx="4">
                  <c:v>4815.5144525999995</c:v>
                </c:pt>
                <c:pt idx="5">
                  <c:v>25138.407119099989</c:v>
                </c:pt>
                <c:pt idx="6">
                  <c:v>16585.052089799996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2A-4116-AA9D-07A432767C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9207343"/>
        <c:axId val="429202543"/>
      </c:barChart>
      <c:catAx>
        <c:axId val="429207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202543"/>
        <c:crosses val="autoZero"/>
        <c:auto val="1"/>
        <c:lblAlgn val="ctr"/>
        <c:lblOffset val="100"/>
        <c:noMultiLvlLbl val="0"/>
      </c:catAx>
      <c:valAx>
        <c:axId val="429202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207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2.xml"/><Relationship Id="rId2" Type="http://schemas.openxmlformats.org/officeDocument/2006/relationships/chart" Target="../charts/chart41.xml"/><Relationship Id="rId1" Type="http://schemas.openxmlformats.org/officeDocument/2006/relationships/chart" Target="../charts/chart40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5" Type="http://schemas.openxmlformats.org/officeDocument/2006/relationships/chart" Target="../charts/chart24.xml"/><Relationship Id="rId4" Type="http://schemas.openxmlformats.org/officeDocument/2006/relationships/chart" Target="../charts/chart23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10</xdr:row>
      <xdr:rowOff>190499</xdr:rowOff>
    </xdr:from>
    <xdr:to>
      <xdr:col>11</xdr:col>
      <xdr:colOff>9525</xdr:colOff>
      <xdr:row>28</xdr:row>
      <xdr:rowOff>9524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C898584-E9D3-7508-44CF-9DCD244328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16</xdr:row>
      <xdr:rowOff>0</xdr:rowOff>
    </xdr:from>
    <xdr:to>
      <xdr:col>14</xdr:col>
      <xdr:colOff>1247775</xdr:colOff>
      <xdr:row>30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2415ABB-6767-4790-B5DB-6647D0CF43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7</xdr:col>
      <xdr:colOff>1247775</xdr:colOff>
      <xdr:row>30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AD80764-94BB-47E5-931B-EE7C6219E1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</xdr:row>
      <xdr:rowOff>0</xdr:rowOff>
    </xdr:from>
    <xdr:to>
      <xdr:col>9</xdr:col>
      <xdr:colOff>123825</xdr:colOff>
      <xdr:row>30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96293B5-33BC-4B63-96FC-83D09BCCDF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9</xdr:col>
      <xdr:colOff>123825</xdr:colOff>
      <xdr:row>45</xdr:row>
      <xdr:rowOff>76200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61DB1CF1-B577-41A0-95AD-FB5DDC36FF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16</xdr:row>
      <xdr:rowOff>0</xdr:rowOff>
    </xdr:from>
    <xdr:to>
      <xdr:col>19</xdr:col>
      <xdr:colOff>371475</xdr:colOff>
      <xdr:row>30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C5B13FD-72AE-449B-B035-ECFE341A01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31</xdr:row>
      <xdr:rowOff>0</xdr:rowOff>
    </xdr:from>
    <xdr:to>
      <xdr:col>19</xdr:col>
      <xdr:colOff>371475</xdr:colOff>
      <xdr:row>45</xdr:row>
      <xdr:rowOff>76200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6077D8B-2EAC-4EFD-94C3-7B8053F4B0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0</xdr:colOff>
      <xdr:row>16</xdr:row>
      <xdr:rowOff>0</xdr:rowOff>
    </xdr:from>
    <xdr:to>
      <xdr:col>28</xdr:col>
      <xdr:colOff>552450</xdr:colOff>
      <xdr:row>30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6713480C-44B0-4CD1-B79C-5A07D1F177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552450</xdr:colOff>
      <xdr:row>28</xdr:row>
      <xdr:rowOff>171450</xdr:rowOff>
    </xdr:from>
    <xdr:to>
      <xdr:col>10</xdr:col>
      <xdr:colOff>104775</xdr:colOff>
      <xdr:row>32</xdr:row>
      <xdr:rowOff>104775</xdr:rowOff>
    </xdr:to>
    <xdr:cxnSp macro="">
      <xdr:nvCxnSpPr>
        <xdr:cNvPr id="15" name="Straight Arrow Connector 14">
          <a:extLst>
            <a:ext uri="{FF2B5EF4-FFF2-40B4-BE49-F238E27FC236}">
              <a16:creationId xmlns:a16="http://schemas.microsoft.com/office/drawing/2014/main" id="{6BE42EC5-1327-4F58-25C4-2508F03067A4}"/>
            </a:ext>
          </a:extLst>
        </xdr:cNvPr>
        <xdr:cNvCxnSpPr/>
      </xdr:nvCxnSpPr>
      <xdr:spPr>
        <a:xfrm flipV="1">
          <a:off x="5000625" y="5838825"/>
          <a:ext cx="771525" cy="6953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294208</xdr:colOff>
      <xdr:row>30</xdr:row>
      <xdr:rowOff>145091</xdr:rowOff>
    </xdr:from>
    <xdr:to>
      <xdr:col>11</xdr:col>
      <xdr:colOff>81420</xdr:colOff>
      <xdr:row>32</xdr:row>
      <xdr:rowOff>69031</xdr:rowOff>
    </xdr:to>
    <xdr:sp macro="" textlink="">
      <xdr:nvSpPr>
        <xdr:cNvPr id="16" name="Arrow: Right 15">
          <a:extLst>
            <a:ext uri="{FF2B5EF4-FFF2-40B4-BE49-F238E27FC236}">
              <a16:creationId xmlns:a16="http://schemas.microsoft.com/office/drawing/2014/main" id="{A598695E-9EA8-CC42-391E-EF2611947E0C}"/>
            </a:ext>
          </a:extLst>
        </xdr:cNvPr>
        <xdr:cNvSpPr/>
      </xdr:nvSpPr>
      <xdr:spPr>
        <a:xfrm rot="2350030">
          <a:off x="5351983" y="6193466"/>
          <a:ext cx="577787" cy="3049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29</xdr:col>
      <xdr:colOff>0</xdr:colOff>
      <xdr:row>16</xdr:row>
      <xdr:rowOff>0</xdr:rowOff>
    </xdr:from>
    <xdr:to>
      <xdr:col>37</xdr:col>
      <xdr:colOff>123825</xdr:colOff>
      <xdr:row>30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A184D7-8247-4B27-BD8F-C9EB09A638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16</xdr:row>
      <xdr:rowOff>0</xdr:rowOff>
    </xdr:from>
    <xdr:to>
      <xdr:col>10</xdr:col>
      <xdr:colOff>0</xdr:colOff>
      <xdr:row>30</xdr:row>
      <xdr:rowOff>76200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614DC63D-09CD-4012-A8D0-6D1F7C3C54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16</xdr:row>
      <xdr:rowOff>0</xdr:rowOff>
    </xdr:from>
    <xdr:to>
      <xdr:col>20</xdr:col>
      <xdr:colOff>76589</xdr:colOff>
      <xdr:row>30</xdr:row>
      <xdr:rowOff>76200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AEEA86EA-FD3E-4C46-828D-5A38560939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16</xdr:row>
      <xdr:rowOff>0</xdr:rowOff>
    </xdr:from>
    <xdr:to>
      <xdr:col>30</xdr:col>
      <xdr:colOff>280695</xdr:colOff>
      <xdr:row>30</xdr:row>
      <xdr:rowOff>76200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5A54DFC5-1E9E-4DBA-9E41-D5FFB2E41F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16</xdr:row>
      <xdr:rowOff>0</xdr:rowOff>
    </xdr:from>
    <xdr:to>
      <xdr:col>11</xdr:col>
      <xdr:colOff>17884</xdr:colOff>
      <xdr:row>30</xdr:row>
      <xdr:rowOff>76200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99AA3F83-2A21-4324-990A-9D8F392603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16</xdr:row>
      <xdr:rowOff>0</xdr:rowOff>
    </xdr:from>
    <xdr:to>
      <xdr:col>19</xdr:col>
      <xdr:colOff>610766</xdr:colOff>
      <xdr:row>30</xdr:row>
      <xdr:rowOff>76200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8A51336C-7F83-42AA-B302-9DD594D6C7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0</xdr:colOff>
      <xdr:row>16</xdr:row>
      <xdr:rowOff>0</xdr:rowOff>
    </xdr:from>
    <xdr:to>
      <xdr:col>28</xdr:col>
      <xdr:colOff>581608</xdr:colOff>
      <xdr:row>30</xdr:row>
      <xdr:rowOff>76199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27E490-6ECE-4AF8-BCB9-7D795E79DA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16</xdr:row>
      <xdr:rowOff>0</xdr:rowOff>
    </xdr:from>
    <xdr:to>
      <xdr:col>13</xdr:col>
      <xdr:colOff>466531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7B7F0D-0F49-4B7B-B7F4-6F467D8AC2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8</xdr:col>
      <xdr:colOff>304800</xdr:colOff>
      <xdr:row>39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5636CF5-D524-4EB4-8274-7B66D378E9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10</xdr:row>
      <xdr:rowOff>0</xdr:rowOff>
    </xdr:from>
    <xdr:to>
      <xdr:col>24</xdr:col>
      <xdr:colOff>304800</xdr:colOff>
      <xdr:row>24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646A4726-80E7-45AF-8D4E-5AA4D93747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25</xdr:row>
      <xdr:rowOff>0</xdr:rowOff>
    </xdr:from>
    <xdr:to>
      <xdr:col>24</xdr:col>
      <xdr:colOff>304800</xdr:colOff>
      <xdr:row>39</xdr:row>
      <xdr:rowOff>76200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6956D04B-1C86-47B8-AC3E-A9CB489D9C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25</xdr:row>
      <xdr:rowOff>0</xdr:rowOff>
    </xdr:from>
    <xdr:to>
      <xdr:col>16</xdr:col>
      <xdr:colOff>304800</xdr:colOff>
      <xdr:row>39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D0628154-9CCA-4359-9B4D-86F531907B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10</xdr:row>
      <xdr:rowOff>0</xdr:rowOff>
    </xdr:from>
    <xdr:to>
      <xdr:col>16</xdr:col>
      <xdr:colOff>304800</xdr:colOff>
      <xdr:row>24</xdr:row>
      <xdr:rowOff>76200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2DB9F1C7-991C-4834-B12B-3DE5DF6D7E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10</xdr:row>
      <xdr:rowOff>0</xdr:rowOff>
    </xdr:from>
    <xdr:to>
      <xdr:col>8</xdr:col>
      <xdr:colOff>304800</xdr:colOff>
      <xdr:row>24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40D4F10-89E9-4E94-90C1-D33F01C161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295275</xdr:colOff>
      <xdr:row>17</xdr:row>
      <xdr:rowOff>0</xdr:rowOff>
    </xdr:from>
    <xdr:to>
      <xdr:col>22</xdr:col>
      <xdr:colOff>419100</xdr:colOff>
      <xdr:row>32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217D6EC-B98C-46D6-8CB7-2967C27DF3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17</xdr:row>
      <xdr:rowOff>0</xdr:rowOff>
    </xdr:from>
    <xdr:to>
      <xdr:col>14</xdr:col>
      <xdr:colOff>304800</xdr:colOff>
      <xdr:row>31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1084E2AE-62FA-4E3A-B931-170C2F73EB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0</xdr:colOff>
      <xdr:row>17</xdr:row>
      <xdr:rowOff>0</xdr:rowOff>
    </xdr:from>
    <xdr:to>
      <xdr:col>31</xdr:col>
      <xdr:colOff>523875</xdr:colOff>
      <xdr:row>32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D5B680F-4391-48E5-A43D-B1FD2776BA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33</xdr:row>
      <xdr:rowOff>0</xdr:rowOff>
    </xdr:from>
    <xdr:to>
      <xdr:col>14</xdr:col>
      <xdr:colOff>304800</xdr:colOff>
      <xdr:row>47</xdr:row>
      <xdr:rowOff>28575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5557251-B65B-4B96-A21C-747AA030FC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304800</xdr:colOff>
      <xdr:row>33</xdr:row>
      <xdr:rowOff>0</xdr:rowOff>
    </xdr:from>
    <xdr:to>
      <xdr:col>22</xdr:col>
      <xdr:colOff>428625</xdr:colOff>
      <xdr:row>47</xdr:row>
      <xdr:rowOff>28575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4FFF8C7-11A3-4FF1-B324-FED62D95C2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</xdr:row>
      <xdr:rowOff>0</xdr:rowOff>
    </xdr:from>
    <xdr:to>
      <xdr:col>8</xdr:col>
      <xdr:colOff>0</xdr:colOff>
      <xdr:row>30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6B683D8-A268-4FC3-BE15-5432D77D5B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16</xdr:row>
      <xdr:rowOff>0</xdr:rowOff>
    </xdr:from>
    <xdr:to>
      <xdr:col>12</xdr:col>
      <xdr:colOff>123825</xdr:colOff>
      <xdr:row>30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D87FCD8-200E-442F-A60F-F7419DE3CB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16</xdr:row>
      <xdr:rowOff>0</xdr:rowOff>
    </xdr:from>
    <xdr:to>
      <xdr:col>21</xdr:col>
      <xdr:colOff>466725</xdr:colOff>
      <xdr:row>30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C8A63A9-303B-44CD-8380-2EAC688BE3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16</xdr:row>
      <xdr:rowOff>0</xdr:rowOff>
    </xdr:from>
    <xdr:to>
      <xdr:col>14</xdr:col>
      <xdr:colOff>0</xdr:colOff>
      <xdr:row>34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7140BA3-81CB-46A1-B34A-2C73D9D829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17</xdr:row>
      <xdr:rowOff>0</xdr:rowOff>
    </xdr:from>
    <xdr:to>
      <xdr:col>18</xdr:col>
      <xdr:colOff>85725</xdr:colOff>
      <xdr:row>31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8E6CD1B-97C5-40A7-9E63-D9DEF92057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17</xdr:row>
      <xdr:rowOff>0</xdr:rowOff>
    </xdr:from>
    <xdr:to>
      <xdr:col>8</xdr:col>
      <xdr:colOff>438150</xdr:colOff>
      <xdr:row>31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1412B06-2F10-42BE-AA7C-A6371399B8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0</xdr:colOff>
      <xdr:row>17</xdr:row>
      <xdr:rowOff>0</xdr:rowOff>
    </xdr:from>
    <xdr:to>
      <xdr:col>27</xdr:col>
      <xdr:colOff>371475</xdr:colOff>
      <xdr:row>31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B0F8B0C-763A-4F82-B263-394B9F0489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17</xdr:row>
      <xdr:rowOff>0</xdr:rowOff>
    </xdr:from>
    <xdr:to>
      <xdr:col>10</xdr:col>
      <xdr:colOff>514350</xdr:colOff>
      <xdr:row>31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A6F49A0-14A1-4B40-9F89-8722AFAC11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33</xdr:row>
      <xdr:rowOff>0</xdr:rowOff>
    </xdr:from>
    <xdr:to>
      <xdr:col>10</xdr:col>
      <xdr:colOff>514350</xdr:colOff>
      <xdr:row>47</xdr:row>
      <xdr:rowOff>76200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E3418A79-E595-4D9F-9E45-3FA52E6029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123825</xdr:colOff>
      <xdr:row>17</xdr:row>
      <xdr:rowOff>0</xdr:rowOff>
    </xdr:from>
    <xdr:to>
      <xdr:col>20</xdr:col>
      <xdr:colOff>552450</xdr:colOff>
      <xdr:row>31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173C7460-12E1-4163-B2A2-685816BA2D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123825</xdr:colOff>
      <xdr:row>33</xdr:row>
      <xdr:rowOff>0</xdr:rowOff>
    </xdr:from>
    <xdr:to>
      <xdr:col>20</xdr:col>
      <xdr:colOff>552450</xdr:colOff>
      <xdr:row>47</xdr:row>
      <xdr:rowOff>76200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9BABC259-BC41-4AC3-8290-DA3734847D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0</xdr:colOff>
      <xdr:row>26</xdr:row>
      <xdr:rowOff>0</xdr:rowOff>
    </xdr:from>
    <xdr:to>
      <xdr:col>31</xdr:col>
      <xdr:colOff>371475</xdr:colOff>
      <xdr:row>40</xdr:row>
      <xdr:rowOff>76200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335187E-2AAD-41C5-A7AE-9D91BBF34B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0</xdr:colOff>
      <xdr:row>65</xdr:row>
      <xdr:rowOff>47625</xdr:rowOff>
    </xdr:from>
    <xdr:to>
      <xdr:col>38</xdr:col>
      <xdr:colOff>161925</xdr:colOff>
      <xdr:row>79</xdr:row>
      <xdr:rowOff>152400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CF7CAC7B-242E-49A4-90E1-F413EE4295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0</xdr:colOff>
      <xdr:row>15</xdr:row>
      <xdr:rowOff>0</xdr:rowOff>
    </xdr:from>
    <xdr:to>
      <xdr:col>38</xdr:col>
      <xdr:colOff>123825</xdr:colOff>
      <xdr:row>29</xdr:row>
      <xdr:rowOff>28575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0A7F5131-1488-4513-AE41-3C73B6B6D7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0</xdr:colOff>
      <xdr:row>0</xdr:row>
      <xdr:rowOff>0</xdr:rowOff>
    </xdr:from>
    <xdr:to>
      <xdr:col>27</xdr:col>
      <xdr:colOff>552450</xdr:colOff>
      <xdr:row>13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031970-7579-4609-B415-BA32046CC0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0</xdr:colOff>
      <xdr:row>30</xdr:row>
      <xdr:rowOff>0</xdr:rowOff>
    </xdr:from>
    <xdr:to>
      <xdr:col>27</xdr:col>
      <xdr:colOff>552450</xdr:colOff>
      <xdr:row>44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D5B3586-E6FF-4458-8FCC-FA3799A50E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B8A51-1EF4-4F09-A249-70DEC95D9A9B}">
  <sheetPr>
    <tabColor theme="8" tint="0.59999389629810485"/>
  </sheetPr>
  <dimension ref="B1:K10"/>
  <sheetViews>
    <sheetView tabSelected="1" workbookViewId="0"/>
  </sheetViews>
  <sheetFormatPr defaultRowHeight="15" x14ac:dyDescent="0.25"/>
  <cols>
    <col min="1" max="1" width="2.7109375" customWidth="1"/>
    <col min="2" max="2" width="9.7109375" bestFit="1" customWidth="1"/>
    <col min="3" max="3" width="14.140625" bestFit="1" customWidth="1"/>
  </cols>
  <sheetData>
    <row r="1" spans="2:11" ht="15.75" thickBot="1" x14ac:dyDescent="0.3"/>
    <row r="2" spans="2:11" ht="15.75" thickBot="1" x14ac:dyDescent="0.3">
      <c r="B2" s="182" t="s">
        <v>165</v>
      </c>
      <c r="C2" s="183"/>
      <c r="D2" s="183"/>
      <c r="E2" s="183"/>
      <c r="F2" s="183"/>
      <c r="G2" s="183"/>
      <c r="H2" s="183"/>
      <c r="I2" s="183"/>
      <c r="J2" s="183"/>
      <c r="K2" s="184"/>
    </row>
    <row r="3" spans="2:11" ht="15.75" thickBot="1" x14ac:dyDescent="0.3">
      <c r="B3" s="154" t="s">
        <v>147</v>
      </c>
      <c r="C3" s="155" t="s">
        <v>166</v>
      </c>
      <c r="D3" s="155" t="s">
        <v>167</v>
      </c>
      <c r="E3" s="155" t="s">
        <v>168</v>
      </c>
      <c r="F3" s="155" t="s">
        <v>169</v>
      </c>
      <c r="G3" s="155" t="s">
        <v>170</v>
      </c>
      <c r="H3" s="155" t="s">
        <v>171</v>
      </c>
      <c r="I3" s="155" t="s">
        <v>172</v>
      </c>
      <c r="J3" s="155" t="s">
        <v>173</v>
      </c>
      <c r="K3" s="155" t="s">
        <v>174</v>
      </c>
    </row>
    <row r="4" spans="2:11" ht="15.75" thickBot="1" x14ac:dyDescent="0.3">
      <c r="B4" s="141" t="s">
        <v>0</v>
      </c>
      <c r="C4" s="142">
        <v>25258</v>
      </c>
      <c r="D4" s="142">
        <v>0</v>
      </c>
      <c r="E4" s="142">
        <v>6218</v>
      </c>
      <c r="F4" s="142">
        <v>9619</v>
      </c>
      <c r="G4" s="142">
        <v>9421</v>
      </c>
      <c r="H4" s="275">
        <f>D4/$C4</f>
        <v>0</v>
      </c>
      <c r="I4" s="275">
        <f>E4/$C4</f>
        <v>0.24617942829994457</v>
      </c>
      <c r="J4" s="275">
        <f>F4/$C4</f>
        <v>0.38082983609153537</v>
      </c>
      <c r="K4" s="275">
        <f>G4/$C4</f>
        <v>0.37299073560852009</v>
      </c>
    </row>
    <row r="5" spans="2:11" ht="15.75" thickBot="1" x14ac:dyDescent="0.3">
      <c r="B5" s="141" t="s">
        <v>1</v>
      </c>
      <c r="C5" s="142">
        <v>27143</v>
      </c>
      <c r="D5" s="142">
        <v>0</v>
      </c>
      <c r="E5" s="142">
        <v>5049</v>
      </c>
      <c r="F5" s="142">
        <v>10636</v>
      </c>
      <c r="G5" s="142">
        <v>11458</v>
      </c>
      <c r="H5" s="275">
        <f>D5/$C5</f>
        <v>0</v>
      </c>
      <c r="I5" s="275">
        <f>E5/$C5</f>
        <v>0.18601481044836607</v>
      </c>
      <c r="J5" s="275">
        <f>F5/$C5</f>
        <v>0.39185056920753047</v>
      </c>
      <c r="K5" s="275">
        <f>G5/$C5</f>
        <v>0.42213462034410343</v>
      </c>
    </row>
    <row r="6" spans="2:11" ht="15.75" thickBot="1" x14ac:dyDescent="0.3">
      <c r="B6" s="141" t="s">
        <v>2</v>
      </c>
      <c r="C6" s="142">
        <v>41576</v>
      </c>
      <c r="D6" s="142">
        <v>2596</v>
      </c>
      <c r="E6" s="142">
        <v>17559</v>
      </c>
      <c r="F6" s="142">
        <v>12958</v>
      </c>
      <c r="G6" s="142">
        <v>8463</v>
      </c>
      <c r="H6" s="275">
        <f>D6/$C6</f>
        <v>6.2439869155281894E-2</v>
      </c>
      <c r="I6" s="275">
        <f>E6/$C6</f>
        <v>0.42233500096209353</v>
      </c>
      <c r="J6" s="275">
        <f>F6/$C6</f>
        <v>0.31167019434289012</v>
      </c>
      <c r="K6" s="275">
        <f>G6/$C6</f>
        <v>0.20355493553973447</v>
      </c>
    </row>
    <row r="7" spans="2:11" ht="15.75" thickBot="1" x14ac:dyDescent="0.3">
      <c r="B7" s="141" t="s">
        <v>3</v>
      </c>
      <c r="C7" s="142">
        <v>13870</v>
      </c>
      <c r="D7" s="142">
        <v>0</v>
      </c>
      <c r="E7" s="142">
        <v>4002</v>
      </c>
      <c r="F7" s="142">
        <v>8287</v>
      </c>
      <c r="G7" s="142">
        <v>1581</v>
      </c>
      <c r="H7" s="275">
        <f>D7/$C7</f>
        <v>0</v>
      </c>
      <c r="I7" s="275">
        <f>E7/$C7</f>
        <v>0.28853640951694304</v>
      </c>
      <c r="J7" s="275">
        <f>F7/$C7</f>
        <v>0.59747656813266037</v>
      </c>
      <c r="K7" s="275">
        <f>G7/$C7</f>
        <v>0.11398702235039654</v>
      </c>
    </row>
    <row r="8" spans="2:11" ht="15.75" thickBot="1" x14ac:dyDescent="0.3">
      <c r="B8" s="141" t="s">
        <v>4</v>
      </c>
      <c r="C8" s="142">
        <v>4272</v>
      </c>
      <c r="D8" s="142">
        <v>179</v>
      </c>
      <c r="E8" s="142">
        <v>769</v>
      </c>
      <c r="F8" s="142">
        <v>529</v>
      </c>
      <c r="G8" s="142">
        <v>2795</v>
      </c>
      <c r="H8" s="275">
        <f>D8/$C8</f>
        <v>4.190074906367041E-2</v>
      </c>
      <c r="I8" s="275">
        <f>E8/$C8</f>
        <v>0.18000936329588016</v>
      </c>
      <c r="J8" s="275">
        <f>F8/$C8</f>
        <v>0.12382958801498127</v>
      </c>
      <c r="K8" s="275">
        <f>G8/$C8</f>
        <v>0.65426029962546817</v>
      </c>
    </row>
    <row r="9" spans="2:11" ht="15.75" thickBot="1" x14ac:dyDescent="0.3">
      <c r="B9" s="141" t="s">
        <v>5</v>
      </c>
      <c r="C9" s="142">
        <v>42892</v>
      </c>
      <c r="D9" s="142">
        <v>0</v>
      </c>
      <c r="E9" s="142">
        <v>23256</v>
      </c>
      <c r="F9" s="142">
        <v>13029</v>
      </c>
      <c r="G9" s="142">
        <v>6607</v>
      </c>
      <c r="H9" s="275">
        <f>D9/$C9</f>
        <v>0</v>
      </c>
      <c r="I9" s="275">
        <f>E9/$C9</f>
        <v>0.54219901147067051</v>
      </c>
      <c r="J9" s="275">
        <f>F9/$C9</f>
        <v>0.30376293947589295</v>
      </c>
      <c r="K9" s="275">
        <f>G9/$C9</f>
        <v>0.15403804905343654</v>
      </c>
    </row>
    <row r="10" spans="2:11" ht="15.75" thickBot="1" x14ac:dyDescent="0.3">
      <c r="B10" s="141" t="s">
        <v>6</v>
      </c>
      <c r="C10" s="142">
        <v>20458</v>
      </c>
      <c r="D10" s="142">
        <v>0</v>
      </c>
      <c r="E10" s="142">
        <v>7988</v>
      </c>
      <c r="F10" s="142">
        <v>9699</v>
      </c>
      <c r="G10" s="142">
        <v>2771</v>
      </c>
      <c r="H10" s="275">
        <f>D10/$C10</f>
        <v>0</v>
      </c>
      <c r="I10" s="275">
        <f>E10/$C10</f>
        <v>0.39045850034216445</v>
      </c>
      <c r="J10" s="275">
        <f>F10/$C10</f>
        <v>0.47409326424870468</v>
      </c>
      <c r="K10" s="275">
        <f>G10/$C10</f>
        <v>0.1354482354091309</v>
      </c>
    </row>
  </sheetData>
  <mergeCells count="1">
    <mergeCell ref="B2:K2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38165-FA1E-4CD9-B422-BDCD7FEA1B42}">
  <sheetPr>
    <tabColor rgb="FF00B0F0"/>
  </sheetPr>
  <dimension ref="B1:AF53"/>
  <sheetViews>
    <sheetView workbookViewId="0"/>
  </sheetViews>
  <sheetFormatPr defaultRowHeight="15" x14ac:dyDescent="0.25"/>
  <cols>
    <col min="1" max="1" width="6" customWidth="1"/>
    <col min="2" max="2" width="11.5703125" customWidth="1"/>
    <col min="3" max="5" width="9.140625" customWidth="1"/>
    <col min="6" max="6" width="2.7109375" customWidth="1"/>
    <col min="9" max="9" width="3.28515625" customWidth="1"/>
    <col min="12" max="12" width="3.28515625" customWidth="1"/>
    <col min="15" max="15" width="4.5703125" customWidth="1"/>
    <col min="16" max="18" width="9.140625" customWidth="1"/>
    <col min="19" max="19" width="2.7109375" customWidth="1"/>
    <col min="22" max="22" width="2.7109375" customWidth="1"/>
    <col min="25" max="25" width="2.7109375" customWidth="1"/>
    <col min="28" max="29" width="2.7109375" customWidth="1"/>
    <col min="30" max="32" width="9.140625" customWidth="1"/>
    <col min="33" max="33" width="2.7109375" customWidth="1"/>
  </cols>
  <sheetData>
    <row r="1" spans="2:32" x14ac:dyDescent="0.25">
      <c r="B1" s="10"/>
    </row>
    <row r="3" spans="2:32" ht="15.75" customHeight="1" thickBot="1" x14ac:dyDescent="0.3"/>
    <row r="4" spans="2:32" ht="15.75" customHeight="1" thickBot="1" x14ac:dyDescent="0.3">
      <c r="B4" s="274"/>
      <c r="C4" s="274"/>
      <c r="D4" s="274"/>
      <c r="E4" s="274"/>
      <c r="G4" s="211" t="s">
        <v>91</v>
      </c>
      <c r="H4" s="211"/>
      <c r="I4" s="211"/>
      <c r="J4" s="211"/>
      <c r="K4" s="211"/>
      <c r="L4" s="211"/>
      <c r="M4" s="211"/>
      <c r="N4" s="211"/>
      <c r="T4" s="211" t="s">
        <v>46</v>
      </c>
      <c r="U4" s="211"/>
      <c r="V4" s="211"/>
      <c r="W4" s="211"/>
      <c r="X4" s="211"/>
      <c r="Y4" s="211"/>
      <c r="Z4" s="211"/>
      <c r="AA4" s="211"/>
      <c r="AD4" s="212" t="s">
        <v>124</v>
      </c>
      <c r="AE4" s="212"/>
      <c r="AF4" s="212"/>
    </row>
    <row r="5" spans="2:32" ht="21.75" customHeight="1" thickBot="1" x14ac:dyDescent="0.3">
      <c r="B5" s="208" t="s">
        <v>38</v>
      </c>
      <c r="C5" s="206" t="s">
        <v>91</v>
      </c>
      <c r="D5" s="207"/>
      <c r="E5" s="207"/>
      <c r="G5" s="210" t="s">
        <v>53</v>
      </c>
      <c r="H5" s="210"/>
      <c r="J5" s="210" t="s">
        <v>54</v>
      </c>
      <c r="K5" s="210"/>
      <c r="M5" s="210" t="s">
        <v>55</v>
      </c>
      <c r="N5" s="210"/>
      <c r="P5" s="206" t="s">
        <v>46</v>
      </c>
      <c r="Q5" s="207"/>
      <c r="R5" s="207"/>
      <c r="T5" s="210" t="s">
        <v>53</v>
      </c>
      <c r="U5" s="210"/>
      <c r="W5" s="210" t="s">
        <v>54</v>
      </c>
      <c r="X5" s="210"/>
      <c r="Z5" s="210" t="s">
        <v>55</v>
      </c>
      <c r="AA5" s="210"/>
      <c r="AD5" s="213"/>
      <c r="AE5" s="213"/>
      <c r="AF5" s="213"/>
    </row>
    <row r="6" spans="2:32" ht="25.5" customHeight="1" thickBot="1" x14ac:dyDescent="0.3">
      <c r="B6" s="209"/>
      <c r="C6" s="135" t="s">
        <v>53</v>
      </c>
      <c r="D6" s="135" t="s">
        <v>54</v>
      </c>
      <c r="E6" s="135" t="s">
        <v>55</v>
      </c>
      <c r="G6" s="48" t="s">
        <v>85</v>
      </c>
      <c r="H6" s="7" t="s">
        <v>101</v>
      </c>
      <c r="J6" s="48" t="s">
        <v>85</v>
      </c>
      <c r="K6" s="7" t="s">
        <v>101</v>
      </c>
      <c r="M6" s="48" t="s">
        <v>85</v>
      </c>
      <c r="N6" s="7" t="s">
        <v>101</v>
      </c>
      <c r="P6" s="135" t="s">
        <v>53</v>
      </c>
      <c r="Q6" s="135" t="s">
        <v>54</v>
      </c>
      <c r="R6" s="135" t="s">
        <v>55</v>
      </c>
      <c r="T6" s="48" t="s">
        <v>85</v>
      </c>
      <c r="U6" s="7" t="s">
        <v>97</v>
      </c>
      <c r="V6" s="7"/>
      <c r="W6" s="48" t="s">
        <v>85</v>
      </c>
      <c r="X6" s="7" t="s">
        <v>97</v>
      </c>
      <c r="Y6" s="7"/>
      <c r="Z6" s="48" t="s">
        <v>85</v>
      </c>
      <c r="AA6" s="7" t="s">
        <v>97</v>
      </c>
      <c r="AD6" s="131" t="s">
        <v>53</v>
      </c>
      <c r="AE6" s="131" t="s">
        <v>54</v>
      </c>
      <c r="AF6" s="131" t="s">
        <v>55</v>
      </c>
    </row>
    <row r="7" spans="2:32" x14ac:dyDescent="0.25">
      <c r="B7" s="49" t="s">
        <v>0</v>
      </c>
      <c r="C7" s="136">
        <v>12170.7203336</v>
      </c>
      <c r="D7" s="136">
        <v>16568.4944388</v>
      </c>
      <c r="E7" s="136">
        <v>20929.760873199997</v>
      </c>
      <c r="G7" s="128">
        <v>3741</v>
      </c>
      <c r="H7" s="20">
        <f t="shared" ref="H7:H13" si="0">G7/C7</f>
        <v>0.30737704075510891</v>
      </c>
      <c r="J7" s="128">
        <v>4372</v>
      </c>
      <c r="K7" s="20">
        <f t="shared" ref="K7:K13" si="1">J7/D7</f>
        <v>0.26387430771993842</v>
      </c>
      <c r="M7" s="128">
        <v>7363</v>
      </c>
      <c r="N7" s="20">
        <f>M7/E7</f>
        <v>0.35179570586628756</v>
      </c>
      <c r="P7" s="136">
        <v>18710.641728900002</v>
      </c>
      <c r="Q7" s="136">
        <v>26417.536214899996</v>
      </c>
      <c r="R7" s="136">
        <v>32075.961654400002</v>
      </c>
      <c r="T7" s="128">
        <v>6863</v>
      </c>
      <c r="U7" s="20">
        <f t="shared" ref="U7:U13" si="2">T7/P7</f>
        <v>0.36679661229361138</v>
      </c>
      <c r="V7" s="20"/>
      <c r="W7" s="128">
        <v>8059</v>
      </c>
      <c r="X7" s="20">
        <f t="shared" ref="X7:X13" si="3">W7/Q7</f>
        <v>0.30506251356833836</v>
      </c>
      <c r="Y7" s="20"/>
      <c r="Z7" s="128">
        <v>14700</v>
      </c>
      <c r="AA7" s="20">
        <f t="shared" ref="AA7:AA13" si="4">Z7/R7</f>
        <v>0.45828711726195542</v>
      </c>
      <c r="AD7" s="132">
        <f t="shared" ref="AD7:AD13" si="5">G7+T7</f>
        <v>10604</v>
      </c>
      <c r="AE7" s="132">
        <f t="shared" ref="AE7:AE13" si="6">J7+W7</f>
        <v>12431</v>
      </c>
      <c r="AF7" s="132">
        <f t="shared" ref="AF7:AF13" si="7">M7+Z7</f>
        <v>22063</v>
      </c>
    </row>
    <row r="8" spans="2:32" x14ac:dyDescent="0.25">
      <c r="B8" s="49" t="s">
        <v>1</v>
      </c>
      <c r="C8" s="136">
        <v>3497.0100011999994</v>
      </c>
      <c r="D8" s="136">
        <v>5115.0377677000006</v>
      </c>
      <c r="E8" s="136">
        <v>7545.1391687000014</v>
      </c>
      <c r="F8" s="40"/>
      <c r="G8" s="128">
        <v>460</v>
      </c>
      <c r="H8" s="20">
        <f t="shared" si="0"/>
        <v>0.1315409449335721</v>
      </c>
      <c r="J8" s="128">
        <v>747</v>
      </c>
      <c r="K8" s="20">
        <f t="shared" si="1"/>
        <v>0.14603997740096686</v>
      </c>
      <c r="M8" s="128">
        <v>1159</v>
      </c>
      <c r="N8" s="20">
        <f t="shared" ref="N8:N13" si="8">M8/E8</f>
        <v>0.15360883001442255</v>
      </c>
      <c r="P8" s="136">
        <v>19328.468390800001</v>
      </c>
      <c r="Q8" s="136">
        <v>26111.056288799995</v>
      </c>
      <c r="R8" s="136">
        <v>30251.457435800006</v>
      </c>
      <c r="S8" s="40"/>
      <c r="T8" s="128">
        <v>2367</v>
      </c>
      <c r="U8" s="20">
        <f t="shared" si="2"/>
        <v>0.12246185016535759</v>
      </c>
      <c r="V8" s="20"/>
      <c r="W8" s="128">
        <v>4196</v>
      </c>
      <c r="X8" s="20">
        <f t="shared" si="3"/>
        <v>0.16069820973883087</v>
      </c>
      <c r="Y8" s="20"/>
      <c r="Z8" s="128">
        <v>6591</v>
      </c>
      <c r="AA8" s="20">
        <f t="shared" si="4"/>
        <v>0.21787380042721896</v>
      </c>
      <c r="AD8" s="132">
        <f t="shared" si="5"/>
        <v>2827</v>
      </c>
      <c r="AE8" s="132">
        <f t="shared" si="6"/>
        <v>4943</v>
      </c>
      <c r="AF8" s="132">
        <f t="shared" si="7"/>
        <v>7750</v>
      </c>
    </row>
    <row r="9" spans="2:32" x14ac:dyDescent="0.25">
      <c r="B9" s="49" t="s">
        <v>2</v>
      </c>
      <c r="C9" s="136">
        <v>3874.2243341000003</v>
      </c>
      <c r="D9" s="136">
        <v>6006.7567657</v>
      </c>
      <c r="E9" s="136">
        <v>12058.882847700001</v>
      </c>
      <c r="F9" s="40"/>
      <c r="G9" s="128">
        <v>90</v>
      </c>
      <c r="H9" s="20">
        <f t="shared" si="0"/>
        <v>2.3230456534961443E-2</v>
      </c>
      <c r="J9" s="128">
        <v>240</v>
      </c>
      <c r="K9" s="20">
        <f t="shared" si="1"/>
        <v>3.9955005564809395E-2</v>
      </c>
      <c r="M9" s="128">
        <v>489</v>
      </c>
      <c r="N9" s="20">
        <f t="shared" si="8"/>
        <v>4.0551020038582374E-2</v>
      </c>
      <c r="P9" s="136">
        <v>11887.484023300001</v>
      </c>
      <c r="Q9" s="136">
        <v>18177.255650700001</v>
      </c>
      <c r="R9" s="136">
        <v>29142.124602300006</v>
      </c>
      <c r="S9" s="40"/>
      <c r="T9" s="128">
        <v>266</v>
      </c>
      <c r="U9" s="20">
        <f t="shared" si="2"/>
        <v>2.2376475920272792E-2</v>
      </c>
      <c r="V9" s="20"/>
      <c r="W9" s="128">
        <v>704</v>
      </c>
      <c r="X9" s="20">
        <f t="shared" si="3"/>
        <v>3.8729718805098567E-2</v>
      </c>
      <c r="Y9" s="20"/>
      <c r="Z9" s="128">
        <v>1976</v>
      </c>
      <c r="AA9" s="20">
        <f t="shared" si="4"/>
        <v>6.7805625944103151E-2</v>
      </c>
      <c r="AD9" s="132">
        <f t="shared" si="5"/>
        <v>356</v>
      </c>
      <c r="AE9" s="132">
        <f t="shared" si="6"/>
        <v>944</v>
      </c>
      <c r="AF9" s="132">
        <f t="shared" si="7"/>
        <v>2465</v>
      </c>
    </row>
    <row r="10" spans="2:32" x14ac:dyDescent="0.25">
      <c r="B10" s="49" t="s">
        <v>3</v>
      </c>
      <c r="C10" s="136">
        <v>569.49649139999997</v>
      </c>
      <c r="D10" s="136">
        <v>962.01269309999998</v>
      </c>
      <c r="E10" s="136">
        <v>2027.8819665999999</v>
      </c>
      <c r="F10" s="40"/>
      <c r="G10" s="128">
        <v>0</v>
      </c>
      <c r="H10" s="20">
        <f t="shared" si="0"/>
        <v>0</v>
      </c>
      <c r="J10" s="128">
        <v>0</v>
      </c>
      <c r="K10" s="20">
        <f t="shared" si="1"/>
        <v>0</v>
      </c>
      <c r="M10" s="128">
        <v>42</v>
      </c>
      <c r="N10" s="20">
        <f t="shared" si="8"/>
        <v>2.0711264606005794E-2</v>
      </c>
      <c r="P10" s="136">
        <v>1979.0836706999999</v>
      </c>
      <c r="Q10" s="136">
        <v>2464.9434200999999</v>
      </c>
      <c r="R10" s="136">
        <v>3795.1208985999992</v>
      </c>
      <c r="S10" s="40"/>
      <c r="T10" s="128">
        <v>2</v>
      </c>
      <c r="U10" s="20">
        <f t="shared" si="2"/>
        <v>1.0105686937897892E-3</v>
      </c>
      <c r="V10" s="20"/>
      <c r="W10" s="128">
        <v>6</v>
      </c>
      <c r="X10" s="20">
        <f t="shared" si="3"/>
        <v>2.4341329505066641E-3</v>
      </c>
      <c r="Y10" s="20"/>
      <c r="Z10" s="128">
        <v>84</v>
      </c>
      <c r="AA10" s="20">
        <f t="shared" si="4"/>
        <v>2.2133682231569269E-2</v>
      </c>
      <c r="AB10" s="18"/>
      <c r="AC10" s="18"/>
      <c r="AD10" s="132">
        <f t="shared" si="5"/>
        <v>2</v>
      </c>
      <c r="AE10" s="132">
        <f t="shared" si="6"/>
        <v>6</v>
      </c>
      <c r="AF10" s="132">
        <f t="shared" si="7"/>
        <v>126</v>
      </c>
    </row>
    <row r="11" spans="2:32" x14ac:dyDescent="0.25">
      <c r="B11" s="49" t="s">
        <v>4</v>
      </c>
      <c r="C11" s="136">
        <v>1141.1749962000001</v>
      </c>
      <c r="D11" s="136">
        <v>1823.7919962000001</v>
      </c>
      <c r="E11" s="136">
        <v>2220.3951665</v>
      </c>
      <c r="F11" s="40"/>
      <c r="G11" s="128">
        <v>1</v>
      </c>
      <c r="H11" s="20">
        <f t="shared" si="0"/>
        <v>8.7628979195119162E-4</v>
      </c>
      <c r="J11" s="128">
        <v>7</v>
      </c>
      <c r="K11" s="20">
        <f t="shared" si="1"/>
        <v>3.8381569908109018E-3</v>
      </c>
      <c r="M11" s="128">
        <v>17</v>
      </c>
      <c r="N11" s="20">
        <f t="shared" si="8"/>
        <v>7.6562948147635502E-3</v>
      </c>
      <c r="P11" s="136">
        <v>2414.2684817999998</v>
      </c>
      <c r="Q11" s="136">
        <v>3351.1975386999998</v>
      </c>
      <c r="R11" s="136">
        <v>3555.1947983</v>
      </c>
      <c r="S11" s="40"/>
      <c r="T11" s="128">
        <v>572</v>
      </c>
      <c r="U11" s="20">
        <f t="shared" si="2"/>
        <v>0.23692476802477885</v>
      </c>
      <c r="V11" s="20"/>
      <c r="W11" s="128">
        <v>1023</v>
      </c>
      <c r="X11" s="20">
        <f t="shared" si="3"/>
        <v>0.30526401030863831</v>
      </c>
      <c r="Y11" s="20"/>
      <c r="Z11" s="128">
        <v>1177</v>
      </c>
      <c r="AA11" s="20">
        <f t="shared" si="4"/>
        <v>0.33106484082470256</v>
      </c>
      <c r="AD11" s="132">
        <f t="shared" si="5"/>
        <v>573</v>
      </c>
      <c r="AE11" s="132">
        <f t="shared" si="6"/>
        <v>1030</v>
      </c>
      <c r="AF11" s="132">
        <f t="shared" si="7"/>
        <v>1194</v>
      </c>
    </row>
    <row r="12" spans="2:32" x14ac:dyDescent="0.25">
      <c r="B12" s="49" t="s">
        <v>5</v>
      </c>
      <c r="C12" s="136">
        <v>1272.2747047</v>
      </c>
      <c r="D12" s="136">
        <v>3362.7507350999999</v>
      </c>
      <c r="E12" s="136">
        <v>10365.7927688</v>
      </c>
      <c r="F12" s="40"/>
      <c r="G12" s="128">
        <v>79</v>
      </c>
      <c r="H12" s="20">
        <f t="shared" si="0"/>
        <v>6.2093508350170377E-2</v>
      </c>
      <c r="J12" s="128">
        <v>314</v>
      </c>
      <c r="K12" s="20">
        <f t="shared" si="1"/>
        <v>9.3375936765846074E-2</v>
      </c>
      <c r="M12" s="128">
        <v>1773</v>
      </c>
      <c r="N12" s="20">
        <f t="shared" si="8"/>
        <v>0.17104335766161105</v>
      </c>
      <c r="P12" s="136">
        <v>3504.0492482999998</v>
      </c>
      <c r="Q12" s="136">
        <v>5425.4656297000001</v>
      </c>
      <c r="R12" s="136">
        <v>10427.848888900002</v>
      </c>
      <c r="S12" s="40"/>
      <c r="T12" s="128">
        <v>174</v>
      </c>
      <c r="U12" s="20">
        <f t="shared" si="2"/>
        <v>4.9656836325692809E-2</v>
      </c>
      <c r="V12" s="20"/>
      <c r="W12" s="128">
        <v>497</v>
      </c>
      <c r="X12" s="20">
        <f t="shared" si="3"/>
        <v>9.1605040732233245E-2</v>
      </c>
      <c r="Y12" s="20"/>
      <c r="Z12" s="128">
        <v>2403</v>
      </c>
      <c r="AA12" s="20">
        <f t="shared" si="4"/>
        <v>0.23044062352666911</v>
      </c>
      <c r="AD12" s="132">
        <f t="shared" si="5"/>
        <v>253</v>
      </c>
      <c r="AE12" s="132">
        <f t="shared" si="6"/>
        <v>811</v>
      </c>
      <c r="AF12" s="132">
        <f t="shared" si="7"/>
        <v>4176</v>
      </c>
    </row>
    <row r="13" spans="2:32" x14ac:dyDescent="0.25">
      <c r="B13" s="49" t="s">
        <v>6</v>
      </c>
      <c r="C13" s="136">
        <v>1826.1143446999999</v>
      </c>
      <c r="D13" s="136">
        <v>3277.0648554000004</v>
      </c>
      <c r="E13" s="136">
        <v>6748.6250316999995</v>
      </c>
      <c r="F13" s="40"/>
      <c r="G13" s="128">
        <v>182</v>
      </c>
      <c r="H13" s="20">
        <f t="shared" si="0"/>
        <v>9.9665171859706053E-2</v>
      </c>
      <c r="J13" s="128">
        <v>792</v>
      </c>
      <c r="K13" s="20">
        <f t="shared" si="1"/>
        <v>0.24167968439652013</v>
      </c>
      <c r="M13" s="128">
        <v>3233</v>
      </c>
      <c r="N13" s="20">
        <f t="shared" si="8"/>
        <v>0.47906054712089957</v>
      </c>
      <c r="P13" s="136">
        <v>4940.5472495000004</v>
      </c>
      <c r="Q13" s="136">
        <v>6217.7130532000001</v>
      </c>
      <c r="R13" s="136">
        <v>9200.0587793000013</v>
      </c>
      <c r="S13" s="40"/>
      <c r="T13" s="128">
        <v>826</v>
      </c>
      <c r="U13" s="20">
        <f t="shared" si="2"/>
        <v>0.1671879567761636</v>
      </c>
      <c r="V13" s="20"/>
      <c r="W13" s="128">
        <v>1652</v>
      </c>
      <c r="X13" s="20">
        <f t="shared" si="3"/>
        <v>0.26569254416618404</v>
      </c>
      <c r="Y13" s="20"/>
      <c r="Z13" s="128">
        <v>4738</v>
      </c>
      <c r="AA13" s="20">
        <f t="shared" si="4"/>
        <v>0.51499670965803301</v>
      </c>
      <c r="AD13" s="132">
        <f t="shared" si="5"/>
        <v>1008</v>
      </c>
      <c r="AE13" s="132">
        <f t="shared" si="6"/>
        <v>2444</v>
      </c>
      <c r="AF13" s="132">
        <f t="shared" si="7"/>
        <v>7971</v>
      </c>
    </row>
    <row r="14" spans="2:32" ht="15.75" customHeight="1" thickBot="1" x14ac:dyDescent="0.3">
      <c r="B14" s="8"/>
      <c r="C14" s="137"/>
      <c r="D14" s="137"/>
      <c r="E14" s="137"/>
      <c r="G14" s="129"/>
      <c r="H14" s="20"/>
      <c r="J14" s="129"/>
      <c r="K14" s="20"/>
      <c r="M14" s="129"/>
      <c r="N14" s="20"/>
      <c r="P14" s="137"/>
      <c r="Q14" s="137"/>
      <c r="R14" s="137"/>
      <c r="T14" s="129"/>
      <c r="U14" s="20"/>
      <c r="V14" s="20"/>
      <c r="W14" s="129"/>
      <c r="X14" s="20"/>
      <c r="Y14" s="20"/>
      <c r="Z14" s="129"/>
      <c r="AA14" s="20"/>
      <c r="AD14" s="133"/>
      <c r="AE14" s="133"/>
      <c r="AF14" s="133"/>
    </row>
    <row r="15" spans="2:32" ht="15.75" customHeight="1" thickBot="1" x14ac:dyDescent="0.3">
      <c r="B15" s="33" t="s">
        <v>39</v>
      </c>
      <c r="C15" s="138">
        <f>SUM(C7:C14)</f>
        <v>24351.015205899999</v>
      </c>
      <c r="D15" s="138">
        <f>SUM(D7:D14)</f>
        <v>37115.909252000005</v>
      </c>
      <c r="E15" s="138">
        <f>SUM(E7:E14)</f>
        <v>61896.477823199995</v>
      </c>
      <c r="G15" s="130">
        <f>SUM(G7:G14)</f>
        <v>4553</v>
      </c>
      <c r="H15" s="31">
        <f>G15/C15</f>
        <v>0.18697372415491142</v>
      </c>
      <c r="J15" s="130">
        <f>SUM(J7:J14)</f>
        <v>6472</v>
      </c>
      <c r="K15" s="31">
        <f>J15/D15</f>
        <v>0.17437266472600974</v>
      </c>
      <c r="M15" s="130">
        <f>SUM(M7:M14)</f>
        <v>14076</v>
      </c>
      <c r="N15" s="31">
        <f>M15/E15</f>
        <v>0.22741197068121449</v>
      </c>
      <c r="P15" s="138">
        <f>SUM(P7:P14)</f>
        <v>62764.542793299996</v>
      </c>
      <c r="Q15" s="138">
        <f>SUM(Q7:Q14)</f>
        <v>88165.167796099995</v>
      </c>
      <c r="R15" s="138">
        <f>SUM(R7:R14)</f>
        <v>118447.76705760001</v>
      </c>
      <c r="T15" s="130">
        <f>SUM(T7:T14)</f>
        <v>11070</v>
      </c>
      <c r="U15" s="31">
        <f>T15/P15</f>
        <v>0.17637346672716786</v>
      </c>
      <c r="V15" s="31"/>
      <c r="W15" s="130">
        <f>SUM(W7:W14)</f>
        <v>16137</v>
      </c>
      <c r="X15" s="31">
        <f>W15/Q15</f>
        <v>0.18303146699975797</v>
      </c>
      <c r="Y15" s="31"/>
      <c r="Z15" s="130">
        <f>SUM(Z7:Z14)</f>
        <v>31669</v>
      </c>
      <c r="AA15" s="31">
        <f>Z15/R15</f>
        <v>0.26736679624023363</v>
      </c>
      <c r="AD15" s="134">
        <f>SUM(AD7:AD14)</f>
        <v>15623</v>
      </c>
      <c r="AE15" s="134">
        <f>SUM(AE7:AE14)</f>
        <v>22609</v>
      </c>
      <c r="AF15" s="134">
        <f>SUM(AF7:AF14)</f>
        <v>45745</v>
      </c>
    </row>
    <row r="16" spans="2:32" x14ac:dyDescent="0.25">
      <c r="C16" s="18"/>
      <c r="D16" s="18"/>
      <c r="E16" s="18"/>
      <c r="F16" s="18"/>
      <c r="G16" s="18"/>
      <c r="H16" s="20" t="str">
        <f>IFERROR(#REF!/G16, "")</f>
        <v/>
      </c>
      <c r="J16" s="18"/>
      <c r="K16" s="20" t="str">
        <f>IFERROR(#REF!/J16, "")</f>
        <v/>
      </c>
      <c r="M16" s="18"/>
      <c r="N16" s="20" t="str">
        <f>IFERROR(#REF!/M16, "")</f>
        <v/>
      </c>
      <c r="S16" s="18"/>
      <c r="T16" s="18"/>
      <c r="U16" s="20" t="str">
        <f>IFERROR(#REF!/T16, "")</f>
        <v/>
      </c>
      <c r="V16" s="20"/>
      <c r="W16" s="18"/>
      <c r="X16" s="20" t="str">
        <f>IFERROR(#REF!/W16, "")</f>
        <v/>
      </c>
      <c r="Y16" s="20"/>
      <c r="Z16" s="18"/>
      <c r="AA16" s="20" t="str">
        <f>IFERROR(#REF!/Z16, "")</f>
        <v/>
      </c>
    </row>
    <row r="17" spans="3:19" x14ac:dyDescent="0.25">
      <c r="C17" s="49"/>
      <c r="D17" s="49"/>
      <c r="E17" s="49"/>
      <c r="F17" s="49"/>
      <c r="G17" s="40"/>
      <c r="H17" s="40"/>
      <c r="J17" s="18"/>
      <c r="M17" s="18"/>
      <c r="S17" s="49"/>
    </row>
    <row r="53" spans="10:10" x14ac:dyDescent="0.25">
      <c r="J53" t="s">
        <v>112</v>
      </c>
    </row>
  </sheetData>
  <mergeCells count="13">
    <mergeCell ref="B4:E4"/>
    <mergeCell ref="T5:U5"/>
    <mergeCell ref="W5:X5"/>
    <mergeCell ref="G4:N4"/>
    <mergeCell ref="T4:AA4"/>
    <mergeCell ref="AD4:AF5"/>
    <mergeCell ref="Z5:AA5"/>
    <mergeCell ref="C5:E5"/>
    <mergeCell ref="P5:R5"/>
    <mergeCell ref="B5:B6"/>
    <mergeCell ref="G5:H5"/>
    <mergeCell ref="J5:K5"/>
    <mergeCell ref="M5:N5"/>
  </mergeCells>
  <pageMargins left="0.7" right="0.7" top="0.75" bottom="0.75" header="0.3" footer="0.3"/>
  <pageSetup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1DEDB-8AD5-4B78-BE97-AFED4C2D0D47}">
  <sheetPr>
    <tabColor rgb="FF00B0F0"/>
  </sheetPr>
  <dimension ref="B1:AC70"/>
  <sheetViews>
    <sheetView workbookViewId="0"/>
  </sheetViews>
  <sheetFormatPr defaultRowHeight="15" x14ac:dyDescent="0.25"/>
  <cols>
    <col min="1" max="1" width="6" customWidth="1"/>
    <col min="2" max="2" width="11.5703125" customWidth="1"/>
    <col min="3" max="3" width="9.5703125" bestFit="1" customWidth="1"/>
    <col min="5" max="5" width="9.140625" customWidth="1"/>
    <col min="6" max="6" width="2.7109375" customWidth="1"/>
    <col min="7" max="7" width="9.140625" customWidth="1"/>
    <col min="10" max="10" width="3.5703125" customWidth="1"/>
    <col min="11" max="13" width="9.140625" customWidth="1"/>
    <col min="14" max="14" width="2.7109375" customWidth="1"/>
    <col min="15" max="17" width="9.140625" customWidth="1"/>
    <col min="18" max="18" width="2.7109375" customWidth="1"/>
    <col min="22" max="22" width="2.7109375" customWidth="1"/>
    <col min="23" max="23" width="9.140625" customWidth="1"/>
    <col min="25" max="25" width="9.140625" customWidth="1"/>
    <col min="26" max="26" width="2.7109375" customWidth="1"/>
    <col min="30" max="30" width="2.7109375" customWidth="1"/>
    <col min="34" max="34" width="2.7109375" customWidth="1"/>
  </cols>
  <sheetData>
    <row r="1" spans="2:29" ht="15.75" customHeight="1" x14ac:dyDescent="0.25"/>
    <row r="2" spans="2:29" ht="15.75" customHeight="1" thickBot="1" x14ac:dyDescent="0.3">
      <c r="K2" s="237" t="s">
        <v>85</v>
      </c>
      <c r="L2" s="237"/>
      <c r="M2" s="237"/>
      <c r="O2" s="237" t="s">
        <v>85</v>
      </c>
      <c r="P2" s="237"/>
      <c r="Q2" s="237"/>
    </row>
    <row r="3" spans="2:29" ht="21.75" customHeight="1" thickBot="1" x14ac:dyDescent="0.3">
      <c r="B3" s="223" t="s">
        <v>38</v>
      </c>
      <c r="C3" s="238" t="s">
        <v>91</v>
      </c>
      <c r="D3" s="239"/>
      <c r="E3" s="239"/>
      <c r="F3" s="107"/>
      <c r="G3" s="238" t="s">
        <v>46</v>
      </c>
      <c r="H3" s="239"/>
      <c r="I3" s="239"/>
      <c r="J3" s="107"/>
      <c r="K3" s="238" t="s">
        <v>91</v>
      </c>
      <c r="L3" s="239"/>
      <c r="M3" s="239"/>
      <c r="N3" s="107"/>
      <c r="O3" s="238" t="s">
        <v>46</v>
      </c>
      <c r="P3" s="239"/>
      <c r="Q3" s="239"/>
    </row>
    <row r="4" spans="2:29" ht="25.5" customHeight="1" thickBot="1" x14ac:dyDescent="0.3">
      <c r="B4" s="224"/>
      <c r="C4" s="108" t="s">
        <v>53</v>
      </c>
      <c r="D4" s="108" t="s">
        <v>54</v>
      </c>
      <c r="E4" s="108" t="s">
        <v>55</v>
      </c>
      <c r="F4" s="107"/>
      <c r="G4" s="108" t="s">
        <v>53</v>
      </c>
      <c r="H4" s="108" t="s">
        <v>54</v>
      </c>
      <c r="I4" s="108" t="s">
        <v>55</v>
      </c>
      <c r="J4" s="107"/>
      <c r="K4" s="108" t="s">
        <v>53</v>
      </c>
      <c r="L4" s="108" t="s">
        <v>54</v>
      </c>
      <c r="M4" s="108" t="s">
        <v>55</v>
      </c>
      <c r="N4" s="107"/>
      <c r="O4" s="108" t="s">
        <v>53</v>
      </c>
      <c r="P4" s="108" t="s">
        <v>54</v>
      </c>
      <c r="Q4" s="108" t="s">
        <v>55</v>
      </c>
    </row>
    <row r="5" spans="2:29" x14ac:dyDescent="0.25">
      <c r="B5" s="109" t="s">
        <v>0</v>
      </c>
      <c r="C5" s="110">
        <v>12170.7203336</v>
      </c>
      <c r="D5" s="110">
        <v>16568.4944388</v>
      </c>
      <c r="E5" s="110">
        <v>20929.760873199997</v>
      </c>
      <c r="F5" s="107"/>
      <c r="G5" s="110">
        <v>18710.641728900002</v>
      </c>
      <c r="H5" s="110">
        <v>26417.536214899996</v>
      </c>
      <c r="I5" s="110">
        <v>32075.961654400002</v>
      </c>
      <c r="J5" s="107"/>
      <c r="K5" s="110">
        <v>3741</v>
      </c>
      <c r="L5" s="110">
        <v>4372</v>
      </c>
      <c r="M5" s="110">
        <v>7363</v>
      </c>
      <c r="N5" s="107"/>
      <c r="O5" s="18">
        <v>6863</v>
      </c>
      <c r="P5" s="18">
        <v>8059</v>
      </c>
      <c r="Q5" s="18">
        <v>14700</v>
      </c>
    </row>
    <row r="6" spans="2:29" x14ac:dyDescent="0.25">
      <c r="B6" s="109" t="s">
        <v>1</v>
      </c>
      <c r="C6" s="110">
        <v>3497.0100011999994</v>
      </c>
      <c r="D6" s="110">
        <v>5115.0377677000006</v>
      </c>
      <c r="E6" s="110">
        <v>7545.1391687000014</v>
      </c>
      <c r="F6" s="110"/>
      <c r="G6" s="110">
        <v>19328.468390800001</v>
      </c>
      <c r="H6" s="110">
        <v>26111.056288799995</v>
      </c>
      <c r="I6" s="110">
        <v>30251.457435800006</v>
      </c>
      <c r="J6" s="107"/>
      <c r="K6" s="110">
        <v>460</v>
      </c>
      <c r="L6" s="110">
        <v>747</v>
      </c>
      <c r="M6" s="110">
        <v>1159</v>
      </c>
      <c r="N6" s="107"/>
      <c r="O6" s="18">
        <v>2367</v>
      </c>
      <c r="P6" s="18">
        <v>4196</v>
      </c>
      <c r="Q6" s="18">
        <v>6591</v>
      </c>
    </row>
    <row r="7" spans="2:29" x14ac:dyDescent="0.25">
      <c r="B7" s="109" t="s">
        <v>2</v>
      </c>
      <c r="C7" s="110">
        <v>3874.2243341000003</v>
      </c>
      <c r="D7" s="110">
        <v>6006.7567657</v>
      </c>
      <c r="E7" s="110">
        <v>12058.882847700001</v>
      </c>
      <c r="F7" s="110"/>
      <c r="G7" s="110">
        <v>11887.484023300001</v>
      </c>
      <c r="H7" s="110">
        <v>18177.255650700001</v>
      </c>
      <c r="I7" s="110">
        <v>29142.124602300006</v>
      </c>
      <c r="J7" s="107"/>
      <c r="K7" s="110">
        <v>90</v>
      </c>
      <c r="L7" s="110">
        <v>240</v>
      </c>
      <c r="M7" s="110">
        <v>489</v>
      </c>
      <c r="N7" s="107"/>
      <c r="O7" s="18">
        <v>266</v>
      </c>
      <c r="P7" s="18">
        <v>704</v>
      </c>
      <c r="Q7" s="18">
        <v>1976</v>
      </c>
    </row>
    <row r="8" spans="2:29" x14ac:dyDescent="0.25">
      <c r="B8" s="109" t="s">
        <v>3</v>
      </c>
      <c r="C8" s="110">
        <v>569.49649139999997</v>
      </c>
      <c r="D8" s="110">
        <v>962.01269309999998</v>
      </c>
      <c r="E8" s="110">
        <v>2027.8819665999999</v>
      </c>
      <c r="F8" s="110"/>
      <c r="G8" s="110">
        <v>1979.0836706999999</v>
      </c>
      <c r="H8" s="110">
        <v>2464.9434200999999</v>
      </c>
      <c r="I8" s="110">
        <v>3795.1208985999992</v>
      </c>
      <c r="J8" s="107"/>
      <c r="K8" s="110">
        <v>0</v>
      </c>
      <c r="L8" s="110">
        <v>0</v>
      </c>
      <c r="M8" s="110">
        <v>42</v>
      </c>
      <c r="N8" s="107"/>
      <c r="O8" s="18">
        <v>2</v>
      </c>
      <c r="P8" s="18">
        <v>6</v>
      </c>
      <c r="Q8" s="18">
        <v>84</v>
      </c>
    </row>
    <row r="9" spans="2:29" x14ac:dyDescent="0.25">
      <c r="B9" s="109" t="s">
        <v>4</v>
      </c>
      <c r="C9" s="110">
        <v>1141.1749962000001</v>
      </c>
      <c r="D9" s="110">
        <v>1823.7919962000001</v>
      </c>
      <c r="E9" s="110">
        <v>2220.3951665</v>
      </c>
      <c r="F9" s="110"/>
      <c r="G9" s="110">
        <v>2414.2684817999998</v>
      </c>
      <c r="H9" s="110">
        <v>3351.1975386999998</v>
      </c>
      <c r="I9" s="110">
        <v>3555.1947983</v>
      </c>
      <c r="J9" s="107"/>
      <c r="K9" s="110">
        <v>1</v>
      </c>
      <c r="L9" s="110">
        <v>7</v>
      </c>
      <c r="M9" s="110">
        <v>17</v>
      </c>
      <c r="N9" s="107"/>
      <c r="O9" s="18">
        <v>572</v>
      </c>
      <c r="P9" s="18">
        <v>1023</v>
      </c>
      <c r="Q9" s="18">
        <v>1177</v>
      </c>
    </row>
    <row r="10" spans="2:29" x14ac:dyDescent="0.25">
      <c r="B10" s="109" t="s">
        <v>5</v>
      </c>
      <c r="C10" s="110">
        <v>1272.2747047</v>
      </c>
      <c r="D10" s="110">
        <v>3362.7507350999999</v>
      </c>
      <c r="E10" s="110">
        <v>10365.7927688</v>
      </c>
      <c r="F10" s="110"/>
      <c r="G10" s="110">
        <v>3504.0492482999998</v>
      </c>
      <c r="H10" s="110">
        <v>5425.4656297000001</v>
      </c>
      <c r="I10" s="110">
        <v>10427.848888900002</v>
      </c>
      <c r="J10" s="107"/>
      <c r="K10" s="110">
        <v>79</v>
      </c>
      <c r="L10" s="110">
        <v>314</v>
      </c>
      <c r="M10" s="110">
        <v>1773</v>
      </c>
      <c r="N10" s="107"/>
      <c r="O10" s="18">
        <v>174</v>
      </c>
      <c r="P10" s="18">
        <v>497</v>
      </c>
      <c r="Q10" s="18">
        <v>2403</v>
      </c>
    </row>
    <row r="11" spans="2:29" x14ac:dyDescent="0.25">
      <c r="B11" s="109" t="s">
        <v>6</v>
      </c>
      <c r="C11" s="110">
        <v>1826.1143446999999</v>
      </c>
      <c r="D11" s="110">
        <v>3277.0648554000004</v>
      </c>
      <c r="E11" s="110">
        <v>6748.6250316999995</v>
      </c>
      <c r="F11" s="107"/>
      <c r="G11" s="110">
        <v>4940.5472495000004</v>
      </c>
      <c r="H11" s="110">
        <v>6217.7130532000001</v>
      </c>
      <c r="I11" s="110">
        <v>9200.0587793000013</v>
      </c>
      <c r="J11" s="107"/>
      <c r="K11" s="110">
        <v>182</v>
      </c>
      <c r="L11" s="110">
        <v>792</v>
      </c>
      <c r="M11" s="110">
        <v>3233</v>
      </c>
      <c r="N11" s="107"/>
      <c r="O11" s="18">
        <v>826</v>
      </c>
      <c r="P11" s="18">
        <v>1652</v>
      </c>
      <c r="Q11" s="18">
        <v>4738</v>
      </c>
    </row>
    <row r="12" spans="2:29" ht="15.75" customHeight="1" thickBot="1" x14ac:dyDescent="0.3">
      <c r="B12" s="111"/>
      <c r="C12" s="112"/>
      <c r="D12" s="112"/>
      <c r="E12" s="112"/>
      <c r="F12" s="107"/>
      <c r="G12" s="112"/>
      <c r="H12" s="112"/>
      <c r="I12" s="112"/>
      <c r="J12" s="107"/>
      <c r="K12" s="112"/>
      <c r="L12" s="112"/>
      <c r="M12" s="112"/>
      <c r="N12" s="107"/>
      <c r="O12" s="64"/>
      <c r="P12" s="64"/>
      <c r="Q12" s="64"/>
    </row>
    <row r="13" spans="2:29" ht="15.75" customHeight="1" thickBot="1" x14ac:dyDescent="0.3">
      <c r="B13" s="106" t="s">
        <v>39</v>
      </c>
      <c r="C13" s="113">
        <f>SUM(C5:C12)</f>
        <v>24351.015205899999</v>
      </c>
      <c r="D13" s="113">
        <f>SUM(D5:D12)</f>
        <v>37115.909252000005</v>
      </c>
      <c r="E13" s="113">
        <f>SUM(E5:E12)</f>
        <v>61896.477823199995</v>
      </c>
      <c r="F13" s="107"/>
      <c r="G13" s="113">
        <f>SUM(G5:G12)</f>
        <v>62764.542793299996</v>
      </c>
      <c r="H13" s="113">
        <f>SUM(H5:H12)</f>
        <v>88165.167796099995</v>
      </c>
      <c r="I13" s="113">
        <f>SUM(I5:I12)</f>
        <v>118447.76705760001</v>
      </c>
      <c r="J13" s="107"/>
      <c r="K13" s="113">
        <v>4553</v>
      </c>
      <c r="L13" s="113">
        <v>6472</v>
      </c>
      <c r="M13" s="113">
        <v>14076</v>
      </c>
      <c r="N13" s="107"/>
      <c r="O13" s="30">
        <v>11070</v>
      </c>
      <c r="P13" s="30">
        <v>16137</v>
      </c>
      <c r="Q13" s="30">
        <v>31669</v>
      </c>
    </row>
    <row r="14" spans="2:29" ht="15.75" customHeight="1" x14ac:dyDescent="0.25">
      <c r="B14" s="107"/>
      <c r="C14" s="110"/>
      <c r="D14" s="110"/>
      <c r="E14" s="110"/>
      <c r="F14" s="107"/>
      <c r="G14" s="110"/>
      <c r="H14" s="110"/>
      <c r="I14" s="110"/>
      <c r="J14" s="107"/>
      <c r="K14" s="110"/>
      <c r="L14" s="110"/>
      <c r="M14" s="110"/>
      <c r="N14" s="107"/>
      <c r="O14" s="18"/>
      <c r="P14" s="18"/>
      <c r="Q14" s="18"/>
    </row>
    <row r="15" spans="2:29" ht="15.75" customHeight="1" thickBot="1" x14ac:dyDescent="0.3">
      <c r="B15" s="107"/>
      <c r="C15" s="110"/>
      <c r="D15" s="110"/>
      <c r="E15" s="110"/>
      <c r="F15" s="107"/>
      <c r="G15" s="110"/>
      <c r="H15" s="110"/>
      <c r="I15" s="110"/>
      <c r="J15" s="107"/>
      <c r="K15" s="110"/>
      <c r="L15" s="110"/>
      <c r="M15" s="110"/>
      <c r="N15" s="107"/>
      <c r="O15" s="18"/>
      <c r="P15" s="18"/>
      <c r="Q15" s="18"/>
    </row>
    <row r="16" spans="2:29" ht="15.75" thickBot="1" x14ac:dyDescent="0.3">
      <c r="B16" s="107"/>
      <c r="C16" s="238" t="s">
        <v>91</v>
      </c>
      <c r="D16" s="239"/>
      <c r="E16" s="239"/>
      <c r="F16" s="107"/>
      <c r="G16" s="238" t="s">
        <v>46</v>
      </c>
      <c r="H16" s="239"/>
      <c r="I16" s="239"/>
      <c r="J16" s="107"/>
      <c r="K16" s="222" t="s">
        <v>136</v>
      </c>
      <c r="L16" s="222"/>
      <c r="M16" s="222"/>
      <c r="N16" s="125"/>
      <c r="O16" s="222" t="s">
        <v>136</v>
      </c>
      <c r="P16" s="222"/>
      <c r="Q16" s="222"/>
      <c r="S16" s="245" t="s">
        <v>100</v>
      </c>
      <c r="T16" s="245"/>
      <c r="U16" s="245"/>
      <c r="W16" s="246" t="s">
        <v>56</v>
      </c>
      <c r="X16" s="246"/>
      <c r="Y16" s="246"/>
      <c r="AA16" s="242" t="s">
        <v>135</v>
      </c>
      <c r="AB16" s="242"/>
      <c r="AC16" s="242"/>
    </row>
    <row r="17" spans="2:29" ht="15.75" thickBot="1" x14ac:dyDescent="0.3">
      <c r="B17" s="240" t="s">
        <v>142</v>
      </c>
      <c r="C17" s="233" t="s">
        <v>89</v>
      </c>
      <c r="D17" s="233"/>
      <c r="E17" s="233"/>
      <c r="F17" s="107"/>
      <c r="G17" s="233" t="s">
        <v>89</v>
      </c>
      <c r="H17" s="233"/>
      <c r="I17" s="233"/>
      <c r="J17" s="107"/>
      <c r="K17" s="222" t="s">
        <v>137</v>
      </c>
      <c r="L17" s="222"/>
      <c r="M17" s="222"/>
      <c r="O17" s="222" t="s">
        <v>137</v>
      </c>
      <c r="P17" s="222"/>
      <c r="Q17" s="222"/>
      <c r="S17" s="245" t="s">
        <v>99</v>
      </c>
      <c r="T17" s="245"/>
      <c r="U17" s="245"/>
      <c r="W17" s="246" t="s">
        <v>99</v>
      </c>
      <c r="X17" s="246"/>
      <c r="Y17" s="246"/>
      <c r="AA17" s="242" t="s">
        <v>99</v>
      </c>
      <c r="AB17" s="242"/>
      <c r="AC17" s="242"/>
    </row>
    <row r="18" spans="2:29" ht="15.75" thickBot="1" x14ac:dyDescent="0.3">
      <c r="B18" s="241"/>
      <c r="C18" s="233" t="s">
        <v>50</v>
      </c>
      <c r="D18" s="233"/>
      <c r="E18" s="233"/>
      <c r="F18" s="107"/>
      <c r="G18" s="233" t="s">
        <v>50</v>
      </c>
      <c r="H18" s="233"/>
      <c r="I18" s="233"/>
      <c r="J18" s="107"/>
      <c r="K18" s="236" t="s">
        <v>143</v>
      </c>
      <c r="L18" s="236"/>
      <c r="M18" s="236"/>
      <c r="O18" s="236" t="s">
        <v>144</v>
      </c>
      <c r="P18" s="236"/>
      <c r="Q18" s="236"/>
      <c r="S18" s="243" t="s">
        <v>91</v>
      </c>
      <c r="T18" s="244"/>
      <c r="U18" s="244"/>
      <c r="W18" s="234" t="s">
        <v>46</v>
      </c>
      <c r="X18" s="235"/>
      <c r="Y18" s="235"/>
      <c r="AA18" s="116"/>
      <c r="AB18" s="116"/>
      <c r="AC18" s="116"/>
    </row>
    <row r="19" spans="2:29" x14ac:dyDescent="0.25">
      <c r="B19" s="223" t="s">
        <v>38</v>
      </c>
      <c r="C19" s="231" t="s">
        <v>53</v>
      </c>
      <c r="D19" s="231" t="s">
        <v>54</v>
      </c>
      <c r="E19" s="231" t="s">
        <v>55</v>
      </c>
      <c r="F19" s="107"/>
      <c r="G19" s="231" t="s">
        <v>53</v>
      </c>
      <c r="H19" s="231" t="s">
        <v>54</v>
      </c>
      <c r="I19" s="231" t="s">
        <v>55</v>
      </c>
      <c r="J19" s="107"/>
      <c r="K19" s="231" t="s">
        <v>138</v>
      </c>
      <c r="L19" s="231" t="s">
        <v>139</v>
      </c>
      <c r="M19" s="231" t="s">
        <v>140</v>
      </c>
      <c r="O19" s="231" t="s">
        <v>138</v>
      </c>
      <c r="P19" s="231" t="s">
        <v>139</v>
      </c>
      <c r="Q19" s="231" t="s">
        <v>140</v>
      </c>
      <c r="S19" s="229" t="s">
        <v>53</v>
      </c>
      <c r="T19" s="229" t="s">
        <v>54</v>
      </c>
      <c r="U19" s="216" t="s">
        <v>55</v>
      </c>
      <c r="W19" s="218" t="s">
        <v>53</v>
      </c>
      <c r="X19" s="218" t="s">
        <v>54</v>
      </c>
      <c r="Y19" s="220" t="s">
        <v>55</v>
      </c>
      <c r="AA19" s="227" t="s">
        <v>53</v>
      </c>
      <c r="AB19" s="227" t="s">
        <v>54</v>
      </c>
      <c r="AC19" s="214" t="s">
        <v>55</v>
      </c>
    </row>
    <row r="20" spans="2:29" ht="15.75" thickBot="1" x14ac:dyDescent="0.3">
      <c r="B20" s="224"/>
      <c r="C20" s="232"/>
      <c r="D20" s="232"/>
      <c r="E20" s="232"/>
      <c r="F20" s="107"/>
      <c r="G20" s="232"/>
      <c r="H20" s="232"/>
      <c r="I20" s="232"/>
      <c r="J20" s="107"/>
      <c r="K20" s="232"/>
      <c r="L20" s="232"/>
      <c r="M20" s="232"/>
      <c r="O20" s="232"/>
      <c r="P20" s="232"/>
      <c r="Q20" s="232"/>
      <c r="S20" s="230"/>
      <c r="T20" s="230"/>
      <c r="U20" s="217"/>
      <c r="W20" s="219"/>
      <c r="X20" s="219"/>
      <c r="Y20" s="221"/>
      <c r="AA20" s="228"/>
      <c r="AB20" s="228"/>
      <c r="AC20" s="215"/>
    </row>
    <row r="21" spans="2:29" x14ac:dyDescent="0.25">
      <c r="B21" s="109" t="s">
        <v>0</v>
      </c>
      <c r="C21" s="110">
        <f t="shared" ref="C21:E27" si="0">C5-K5</f>
        <v>8429.7203336000002</v>
      </c>
      <c r="D21" s="110">
        <f t="shared" si="0"/>
        <v>12196.4944388</v>
      </c>
      <c r="E21" s="110">
        <f t="shared" si="0"/>
        <v>13566.760873199997</v>
      </c>
      <c r="F21" s="107"/>
      <c r="G21" s="110">
        <f t="shared" ref="G21:I27" si="1">G5-O5</f>
        <v>11847.641728900002</v>
      </c>
      <c r="H21" s="110">
        <f t="shared" si="1"/>
        <v>18358.536214899996</v>
      </c>
      <c r="I21" s="110">
        <f t="shared" si="1"/>
        <v>17375.961654400002</v>
      </c>
      <c r="J21" s="107"/>
      <c r="K21" s="110">
        <v>2254.8051559000005</v>
      </c>
      <c r="L21" s="110">
        <v>1745.4736671999999</v>
      </c>
      <c r="M21" s="110">
        <v>1320.2640114000001</v>
      </c>
      <c r="O21" s="18">
        <v>1082.8349624000002</v>
      </c>
      <c r="P21" s="18">
        <v>788.71464969999988</v>
      </c>
      <c r="Q21" s="18">
        <v>214.10252079999998</v>
      </c>
      <c r="S21" s="119">
        <f>C21+K21</f>
        <v>10684.5254895</v>
      </c>
      <c r="T21" s="119">
        <f>D21+L21</f>
        <v>13941.968106</v>
      </c>
      <c r="U21" s="119">
        <f>E21+M21</f>
        <v>14887.024884599998</v>
      </c>
      <c r="W21" s="122">
        <f>G21+O21</f>
        <v>12930.476691300002</v>
      </c>
      <c r="X21" s="122">
        <f>H21+P21</f>
        <v>19147.250864599995</v>
      </c>
      <c r="Y21" s="122">
        <f>I21+Q21</f>
        <v>17590.064175200001</v>
      </c>
      <c r="AA21" s="117">
        <f>S21+W21</f>
        <v>23615.002180800002</v>
      </c>
      <c r="AB21" s="117">
        <f>T21+X21</f>
        <v>33089.218970599992</v>
      </c>
      <c r="AC21" s="117">
        <f>U21+Y21</f>
        <v>32477.089059799997</v>
      </c>
    </row>
    <row r="22" spans="2:29" x14ac:dyDescent="0.25">
      <c r="B22" s="109" t="s">
        <v>1</v>
      </c>
      <c r="C22" s="110">
        <f t="shared" si="0"/>
        <v>3037.0100011999994</v>
      </c>
      <c r="D22" s="110">
        <f t="shared" si="0"/>
        <v>4368.0377677000006</v>
      </c>
      <c r="E22" s="110">
        <f t="shared" si="0"/>
        <v>6386.1391687000014</v>
      </c>
      <c r="F22" s="107"/>
      <c r="G22" s="110">
        <f t="shared" si="1"/>
        <v>16961.468390800001</v>
      </c>
      <c r="H22" s="110">
        <f t="shared" si="1"/>
        <v>21915.056288799995</v>
      </c>
      <c r="I22" s="110">
        <f t="shared" si="1"/>
        <v>23660.457435800006</v>
      </c>
      <c r="J22" s="107"/>
      <c r="K22" s="110">
        <v>4094.8565108000003</v>
      </c>
      <c r="L22" s="110">
        <v>3813.8134138000005</v>
      </c>
      <c r="M22" s="110">
        <v>3385.7446811</v>
      </c>
      <c r="O22" s="18">
        <v>1320.9578988000003</v>
      </c>
      <c r="P22" s="18">
        <v>1093.6797005000001</v>
      </c>
      <c r="Q22" s="18">
        <v>806.70597080000005</v>
      </c>
      <c r="S22" s="119">
        <f t="shared" ref="S22:S27" si="2">C22+K22</f>
        <v>7131.8665119999996</v>
      </c>
      <c r="T22" s="119">
        <f t="shared" ref="T22:T27" si="3">D22+L22</f>
        <v>8181.8511815000011</v>
      </c>
      <c r="U22" s="119">
        <f t="shared" ref="U22:U27" si="4">E22+M22</f>
        <v>9771.8838498000005</v>
      </c>
      <c r="W22" s="122">
        <f t="shared" ref="W22:W27" si="5">G22+O22</f>
        <v>18282.4262896</v>
      </c>
      <c r="X22" s="122">
        <f t="shared" ref="X22:X27" si="6">H22+P22</f>
        <v>23008.735989299996</v>
      </c>
      <c r="Y22" s="122">
        <f t="shared" ref="Y22:Y27" si="7">I22+Q22</f>
        <v>24467.163406600008</v>
      </c>
      <c r="AA22" s="117">
        <f t="shared" ref="AA22:AA27" si="8">S22+W22</f>
        <v>25414.292801600001</v>
      </c>
      <c r="AB22" s="117">
        <f t="shared" ref="AB22:AB27" si="9">T22+X22</f>
        <v>31190.587170799998</v>
      </c>
      <c r="AC22" s="117">
        <f t="shared" ref="AC22:AC27" si="10">U22+Y22</f>
        <v>34239.047256400008</v>
      </c>
    </row>
    <row r="23" spans="2:29" x14ac:dyDescent="0.25">
      <c r="B23" s="109" t="s">
        <v>2</v>
      </c>
      <c r="C23" s="110">
        <f t="shared" si="0"/>
        <v>3784.2243341000003</v>
      </c>
      <c r="D23" s="110">
        <f t="shared" si="0"/>
        <v>5766.7567657</v>
      </c>
      <c r="E23" s="110">
        <f t="shared" si="0"/>
        <v>11569.882847700001</v>
      </c>
      <c r="F23" s="107"/>
      <c r="G23" s="110">
        <f t="shared" si="1"/>
        <v>11621.484023300001</v>
      </c>
      <c r="H23" s="110">
        <f t="shared" si="1"/>
        <v>17473.255650700001</v>
      </c>
      <c r="I23" s="110">
        <f t="shared" si="1"/>
        <v>27166.124602300006</v>
      </c>
      <c r="J23" s="107"/>
      <c r="K23" s="110">
        <v>5275.3672560000005</v>
      </c>
      <c r="L23" s="110">
        <v>5004.8530714999997</v>
      </c>
      <c r="M23" s="110">
        <v>4392.5852289000004</v>
      </c>
      <c r="O23" s="18">
        <v>3160.5694733999999</v>
      </c>
      <c r="P23" s="18">
        <v>2721.4016477000005</v>
      </c>
      <c r="Q23" s="18">
        <v>2271.2868147999998</v>
      </c>
      <c r="S23" s="119">
        <f t="shared" si="2"/>
        <v>9059.5915901000008</v>
      </c>
      <c r="T23" s="119">
        <f t="shared" si="3"/>
        <v>10771.6098372</v>
      </c>
      <c r="U23" s="119">
        <f t="shared" si="4"/>
        <v>15962.468076600002</v>
      </c>
      <c r="W23" s="122">
        <f t="shared" si="5"/>
        <v>14782.053496700002</v>
      </c>
      <c r="X23" s="122">
        <f t="shared" si="6"/>
        <v>20194.657298400001</v>
      </c>
      <c r="Y23" s="122">
        <f t="shared" si="7"/>
        <v>29437.411417100004</v>
      </c>
      <c r="AA23" s="117">
        <f t="shared" si="8"/>
        <v>23841.645086800003</v>
      </c>
      <c r="AB23" s="117">
        <f t="shared" si="9"/>
        <v>30966.267135599999</v>
      </c>
      <c r="AC23" s="117">
        <f t="shared" si="10"/>
        <v>45399.879493700006</v>
      </c>
    </row>
    <row r="24" spans="2:29" x14ac:dyDescent="0.25">
      <c r="B24" s="109" t="s">
        <v>3</v>
      </c>
      <c r="C24" s="110">
        <f t="shared" si="0"/>
        <v>569.49649139999997</v>
      </c>
      <c r="D24" s="110">
        <f t="shared" si="0"/>
        <v>962.01269309999998</v>
      </c>
      <c r="E24" s="110">
        <f t="shared" si="0"/>
        <v>1985.8819665999999</v>
      </c>
      <c r="F24" s="107"/>
      <c r="G24" s="110">
        <f t="shared" si="1"/>
        <v>1977.0836706999999</v>
      </c>
      <c r="H24" s="110">
        <f t="shared" si="1"/>
        <v>2458.9434200999999</v>
      </c>
      <c r="I24" s="110">
        <f t="shared" si="1"/>
        <v>3711.1208985999992</v>
      </c>
      <c r="J24" s="107"/>
      <c r="K24" s="110">
        <v>4639.8926064000007</v>
      </c>
      <c r="L24" s="110">
        <v>4596.9646868</v>
      </c>
      <c r="M24" s="110">
        <v>4358.8339754999997</v>
      </c>
      <c r="O24" s="18">
        <v>1102.9098847999999</v>
      </c>
      <c r="P24" s="18">
        <v>1085.1708397</v>
      </c>
      <c r="Q24" s="18">
        <v>987.55079880000005</v>
      </c>
      <c r="S24" s="119">
        <f t="shared" si="2"/>
        <v>5209.3890978000009</v>
      </c>
      <c r="T24" s="119">
        <f t="shared" si="3"/>
        <v>5558.9773798999995</v>
      </c>
      <c r="U24" s="119">
        <f t="shared" si="4"/>
        <v>6344.7159420999997</v>
      </c>
      <c r="W24" s="122">
        <f t="shared" si="5"/>
        <v>3079.9935554999997</v>
      </c>
      <c r="X24" s="122">
        <f t="shared" si="6"/>
        <v>3544.1142597999997</v>
      </c>
      <c r="Y24" s="122">
        <f t="shared" si="7"/>
        <v>4698.6716973999992</v>
      </c>
      <c r="AA24" s="117">
        <f t="shared" si="8"/>
        <v>8289.382653300001</v>
      </c>
      <c r="AB24" s="117">
        <f t="shared" si="9"/>
        <v>9103.0916397000001</v>
      </c>
      <c r="AC24" s="117">
        <f t="shared" si="10"/>
        <v>11043.387639499999</v>
      </c>
    </row>
    <row r="25" spans="2:29" x14ac:dyDescent="0.25">
      <c r="B25" s="109" t="s">
        <v>4</v>
      </c>
      <c r="C25" s="110">
        <f t="shared" si="0"/>
        <v>1140.1749962000001</v>
      </c>
      <c r="D25" s="110">
        <f t="shared" si="0"/>
        <v>1816.7919962000001</v>
      </c>
      <c r="E25" s="110">
        <f t="shared" si="0"/>
        <v>2203.3951665</v>
      </c>
      <c r="F25" s="107"/>
      <c r="G25" s="110">
        <f t="shared" si="1"/>
        <v>1842.2684817999998</v>
      </c>
      <c r="H25" s="110">
        <f t="shared" si="1"/>
        <v>2328.1975386999998</v>
      </c>
      <c r="I25" s="110">
        <f t="shared" si="1"/>
        <v>2378.1947983</v>
      </c>
      <c r="J25" s="107"/>
      <c r="K25" s="110">
        <v>995.33288879999998</v>
      </c>
      <c r="L25" s="110">
        <v>765.86270619999982</v>
      </c>
      <c r="M25" s="110">
        <v>588.85599179999986</v>
      </c>
      <c r="O25" s="18">
        <v>201.45384500000003</v>
      </c>
      <c r="P25" s="18">
        <v>136.37035310000002</v>
      </c>
      <c r="Q25" s="18">
        <v>121.05548750000003</v>
      </c>
      <c r="S25" s="119">
        <f t="shared" si="2"/>
        <v>2135.507885</v>
      </c>
      <c r="T25" s="119">
        <f t="shared" si="3"/>
        <v>2582.6547024000001</v>
      </c>
      <c r="U25" s="119">
        <f t="shared" si="4"/>
        <v>2792.2511582999996</v>
      </c>
      <c r="W25" s="122">
        <f t="shared" si="5"/>
        <v>2043.7223267999998</v>
      </c>
      <c r="X25" s="122">
        <f t="shared" si="6"/>
        <v>2464.5678917999999</v>
      </c>
      <c r="Y25" s="122">
        <f t="shared" si="7"/>
        <v>2499.2502857999998</v>
      </c>
      <c r="AA25" s="117">
        <f t="shared" si="8"/>
        <v>4179.2302117999998</v>
      </c>
      <c r="AB25" s="117">
        <f t="shared" si="9"/>
        <v>5047.2225942000005</v>
      </c>
      <c r="AC25" s="117">
        <f t="shared" si="10"/>
        <v>5291.5014440999994</v>
      </c>
    </row>
    <row r="26" spans="2:29" x14ac:dyDescent="0.25">
      <c r="B26" s="109" t="s">
        <v>5</v>
      </c>
      <c r="C26" s="110">
        <f t="shared" si="0"/>
        <v>1193.2747047</v>
      </c>
      <c r="D26" s="110">
        <f t="shared" si="0"/>
        <v>3048.7507350999999</v>
      </c>
      <c r="E26" s="110">
        <f t="shared" si="0"/>
        <v>8592.7927688</v>
      </c>
      <c r="F26" s="107"/>
      <c r="G26" s="110">
        <f t="shared" si="1"/>
        <v>3330.0492482999998</v>
      </c>
      <c r="H26" s="110">
        <f t="shared" si="1"/>
        <v>4928.4656297000001</v>
      </c>
      <c r="I26" s="110">
        <f t="shared" si="1"/>
        <v>8024.8488889000018</v>
      </c>
      <c r="J26" s="107"/>
      <c r="K26" s="110">
        <v>10492.345253700001</v>
      </c>
      <c r="L26" s="110">
        <v>9981.3620320000009</v>
      </c>
      <c r="M26" s="110">
        <v>8040.1331024000001</v>
      </c>
      <c r="O26" s="18">
        <v>3194.2392835000001</v>
      </c>
      <c r="P26" s="18">
        <v>2891.5021217000003</v>
      </c>
      <c r="Q26" s="18">
        <v>1541.0701184</v>
      </c>
      <c r="S26" s="119">
        <f t="shared" si="2"/>
        <v>11685.619958400001</v>
      </c>
      <c r="T26" s="119">
        <f t="shared" si="3"/>
        <v>13030.112767100001</v>
      </c>
      <c r="U26" s="119">
        <f t="shared" si="4"/>
        <v>16632.925871200001</v>
      </c>
      <c r="W26" s="122">
        <f t="shared" si="5"/>
        <v>6524.2885317999999</v>
      </c>
      <c r="X26" s="122">
        <f t="shared" si="6"/>
        <v>7819.9677514000005</v>
      </c>
      <c r="Y26" s="122">
        <f t="shared" si="7"/>
        <v>9565.9190073000027</v>
      </c>
      <c r="AA26" s="117">
        <f t="shared" si="8"/>
        <v>18209.9084902</v>
      </c>
      <c r="AB26" s="117">
        <f t="shared" si="9"/>
        <v>20850.080518500003</v>
      </c>
      <c r="AC26" s="117">
        <f t="shared" si="10"/>
        <v>26198.844878500004</v>
      </c>
    </row>
    <row r="27" spans="2:29" x14ac:dyDescent="0.25">
      <c r="B27" s="109" t="s">
        <v>6</v>
      </c>
      <c r="C27" s="110">
        <f t="shared" si="0"/>
        <v>1644.1143446999999</v>
      </c>
      <c r="D27" s="110">
        <f t="shared" si="0"/>
        <v>2485.0648554000004</v>
      </c>
      <c r="E27" s="110">
        <f t="shared" si="0"/>
        <v>3515.6250316999995</v>
      </c>
      <c r="F27" s="107"/>
      <c r="G27" s="110">
        <f t="shared" si="1"/>
        <v>4114.5472495000004</v>
      </c>
      <c r="H27" s="110">
        <f t="shared" si="1"/>
        <v>4565.7130532000001</v>
      </c>
      <c r="I27" s="110">
        <f t="shared" si="1"/>
        <v>4462.0587793000013</v>
      </c>
      <c r="J27" s="107"/>
      <c r="K27" s="110">
        <v>12814.554088200002</v>
      </c>
      <c r="L27" s="110">
        <v>12159.913111899999</v>
      </c>
      <c r="M27" s="110">
        <v>10267.727478200002</v>
      </c>
      <c r="O27" s="18">
        <v>4645.5129769999994</v>
      </c>
      <c r="P27" s="18">
        <v>4219.5274405</v>
      </c>
      <c r="Q27" s="18">
        <v>3249.0333410000003</v>
      </c>
      <c r="S27" s="119">
        <f t="shared" si="2"/>
        <v>14458.668432900002</v>
      </c>
      <c r="T27" s="119">
        <f t="shared" si="3"/>
        <v>14644.977967299999</v>
      </c>
      <c r="U27" s="119">
        <f t="shared" si="4"/>
        <v>13783.352509900002</v>
      </c>
      <c r="W27" s="122">
        <f t="shared" si="5"/>
        <v>8760.0602264999998</v>
      </c>
      <c r="X27" s="122">
        <f t="shared" si="6"/>
        <v>8785.2404936999992</v>
      </c>
      <c r="Y27" s="122">
        <f t="shared" si="7"/>
        <v>7711.0921203000016</v>
      </c>
      <c r="AA27" s="117">
        <f t="shared" si="8"/>
        <v>23218.728659400003</v>
      </c>
      <c r="AB27" s="117">
        <f t="shared" si="9"/>
        <v>23430.218460999997</v>
      </c>
      <c r="AC27" s="117">
        <f t="shared" si="10"/>
        <v>21494.444630200003</v>
      </c>
    </row>
    <row r="28" spans="2:29" ht="15.75" thickBot="1" x14ac:dyDescent="0.3">
      <c r="B28" s="111"/>
      <c r="C28" s="112"/>
      <c r="D28" s="112"/>
      <c r="E28" s="112"/>
      <c r="F28" s="107"/>
      <c r="G28" s="112"/>
      <c r="H28" s="112"/>
      <c r="I28" s="112"/>
      <c r="J28" s="107"/>
      <c r="K28" s="110"/>
      <c r="L28" s="110"/>
      <c r="M28" s="110"/>
      <c r="S28" s="120"/>
      <c r="T28" s="120"/>
      <c r="U28" s="120"/>
      <c r="W28" s="123"/>
      <c r="X28" s="123"/>
      <c r="Y28" s="123"/>
      <c r="AA28" s="116"/>
      <c r="AB28" s="116"/>
      <c r="AC28" s="116"/>
    </row>
    <row r="29" spans="2:29" ht="15.75" thickBot="1" x14ac:dyDescent="0.3">
      <c r="B29" s="106" t="s">
        <v>39</v>
      </c>
      <c r="C29" s="113">
        <f>SUM(C21:C28)</f>
        <v>19798.015205899999</v>
      </c>
      <c r="D29" s="113">
        <f>SUM(D21:D28)</f>
        <v>30643.909252000001</v>
      </c>
      <c r="E29" s="113">
        <f>SUM(E21:E28)</f>
        <v>47820.477823199995</v>
      </c>
      <c r="F29" s="107"/>
      <c r="G29" s="113">
        <f>SUM(G21:G28)</f>
        <v>51694.542793299996</v>
      </c>
      <c r="H29" s="113">
        <f>SUM(H21:H28)</f>
        <v>72028.167796099995</v>
      </c>
      <c r="I29" s="113">
        <f>SUM(I21:I28)</f>
        <v>86778.767057600009</v>
      </c>
      <c r="J29" s="107"/>
      <c r="K29" s="113">
        <f>SUM(K21:K28)</f>
        <v>40567.153759800007</v>
      </c>
      <c r="L29" s="113">
        <f>SUM(L21:L28)</f>
        <v>38068.242689400002</v>
      </c>
      <c r="M29" s="113">
        <f>SUM(M21:M28)</f>
        <v>32354.144469300001</v>
      </c>
      <c r="O29" s="113">
        <f>SUM(O21:O28)</f>
        <v>14708.478324899999</v>
      </c>
      <c r="P29" s="113">
        <f>SUM(P21:P28)</f>
        <v>12936.366752900001</v>
      </c>
      <c r="Q29" s="113">
        <f>SUM(Q21:Q28)</f>
        <v>9190.8050521000005</v>
      </c>
      <c r="S29" s="121">
        <f>C29+K29</f>
        <v>60365.16896570001</v>
      </c>
      <c r="T29" s="121">
        <f>D29+L29</f>
        <v>68712.151941400007</v>
      </c>
      <c r="U29" s="121">
        <f>E29+M29</f>
        <v>80174.622292499989</v>
      </c>
      <c r="W29" s="124">
        <f>G29+O29</f>
        <v>66403.021118199991</v>
      </c>
      <c r="X29" s="124">
        <f>H29+P29</f>
        <v>84964.534549000004</v>
      </c>
      <c r="Y29" s="124">
        <f>I29+Q29</f>
        <v>95969.572109700006</v>
      </c>
      <c r="AA29" s="118">
        <f t="shared" ref="AA29" si="11">S29+W29</f>
        <v>126768.1900839</v>
      </c>
      <c r="AB29" s="118">
        <f t="shared" ref="AB29" si="12">T29+X29</f>
        <v>153676.6864904</v>
      </c>
      <c r="AC29" s="118">
        <f t="shared" ref="AC29" si="13">U29+Y29</f>
        <v>176144.1944022</v>
      </c>
    </row>
    <row r="30" spans="2:29" x14ac:dyDescent="0.25">
      <c r="B30" s="107"/>
      <c r="C30" s="107"/>
      <c r="D30" s="107"/>
      <c r="E30" s="110"/>
      <c r="F30" s="107"/>
      <c r="G30" s="107"/>
      <c r="H30" s="107"/>
      <c r="I30" s="107"/>
      <c r="J30" s="107"/>
      <c r="K30" s="107"/>
      <c r="L30" s="107"/>
      <c r="M30" s="107"/>
      <c r="N30" s="107"/>
      <c r="O30" s="107"/>
    </row>
    <row r="31" spans="2:29" x14ac:dyDescent="0.25">
      <c r="B31" s="225" t="s">
        <v>141</v>
      </c>
      <c r="C31" s="233" t="s">
        <v>89</v>
      </c>
      <c r="D31" s="233"/>
      <c r="E31" s="233"/>
      <c r="G31" s="233" t="s">
        <v>89</v>
      </c>
      <c r="H31" s="233"/>
      <c r="I31" s="233"/>
      <c r="K31" s="222" t="s">
        <v>89</v>
      </c>
      <c r="L31" s="222"/>
      <c r="M31" s="222"/>
      <c r="N31" s="107"/>
      <c r="O31" s="222" t="s">
        <v>89</v>
      </c>
      <c r="P31" s="222"/>
      <c r="Q31" s="222"/>
    </row>
    <row r="32" spans="2:29" ht="15.75" thickBot="1" x14ac:dyDescent="0.3">
      <c r="B32" s="226"/>
      <c r="C32" s="233" t="s">
        <v>132</v>
      </c>
      <c r="D32" s="233"/>
      <c r="E32" s="233"/>
      <c r="G32" s="233" t="s">
        <v>134</v>
      </c>
      <c r="H32" s="233"/>
      <c r="I32" s="233"/>
      <c r="K32" s="236" t="s">
        <v>132</v>
      </c>
      <c r="L32" s="236"/>
      <c r="M32" s="236"/>
      <c r="N32" s="107"/>
      <c r="O32" s="236" t="s">
        <v>133</v>
      </c>
      <c r="P32" s="236"/>
      <c r="Q32" s="236"/>
    </row>
    <row r="33" spans="2:17" x14ac:dyDescent="0.25">
      <c r="B33" s="223" t="s">
        <v>38</v>
      </c>
      <c r="C33" s="231" t="s">
        <v>53</v>
      </c>
      <c r="D33" s="231" t="s">
        <v>54</v>
      </c>
      <c r="E33" s="231" t="s">
        <v>55</v>
      </c>
      <c r="G33" s="231" t="s">
        <v>53</v>
      </c>
      <c r="H33" s="231" t="s">
        <v>54</v>
      </c>
      <c r="I33" s="231" t="s">
        <v>55</v>
      </c>
      <c r="K33" s="231" t="s">
        <v>53</v>
      </c>
      <c r="L33" s="231" t="s">
        <v>54</v>
      </c>
      <c r="M33" s="231" t="s">
        <v>55</v>
      </c>
      <c r="N33" s="107"/>
      <c r="O33" s="231" t="s">
        <v>53</v>
      </c>
      <c r="P33" s="231" t="s">
        <v>54</v>
      </c>
      <c r="Q33" s="231" t="s">
        <v>55</v>
      </c>
    </row>
    <row r="34" spans="2:17" ht="15.75" thickBot="1" x14ac:dyDescent="0.3">
      <c r="B34" s="224"/>
      <c r="C34" s="232"/>
      <c r="D34" s="232"/>
      <c r="E34" s="232"/>
      <c r="G34" s="232"/>
      <c r="H34" s="232"/>
      <c r="I34" s="232"/>
      <c r="K34" s="232"/>
      <c r="L34" s="232"/>
      <c r="M34" s="232"/>
      <c r="N34" s="107"/>
      <c r="O34" s="232"/>
      <c r="P34" s="232"/>
      <c r="Q34" s="232"/>
    </row>
    <row r="35" spans="2:17" x14ac:dyDescent="0.25">
      <c r="B35" s="109" t="s">
        <v>0</v>
      </c>
      <c r="C35" s="89">
        <f>C21/C5</f>
        <v>0.69262295924489103</v>
      </c>
      <c r="D35" s="89">
        <f t="shared" ref="C35:E41" si="14">D21/D5</f>
        <v>0.73612569228006153</v>
      </c>
      <c r="E35" s="89">
        <f t="shared" si="14"/>
        <v>0.64820429413371239</v>
      </c>
      <c r="G35" s="89">
        <f t="shared" ref="G35:I41" si="15">G21/G5</f>
        <v>0.63320338770638862</v>
      </c>
      <c r="H35" s="89">
        <f t="shared" si="15"/>
        <v>0.69493748643166164</v>
      </c>
      <c r="I35" s="89">
        <f t="shared" si="15"/>
        <v>0.54171288273804452</v>
      </c>
      <c r="K35" s="114">
        <f>K21/(C21+K21)</f>
        <v>0.21103465550396827</v>
      </c>
      <c r="L35" s="114">
        <f>L21/(D21+L21)</f>
        <v>0.12519564339333311</v>
      </c>
      <c r="M35" s="114">
        <f>M21/(E21+M21)</f>
        <v>8.8685551453988487E-2</v>
      </c>
      <c r="N35" s="107"/>
      <c r="O35" s="114">
        <f>O21/(G21+O21)</f>
        <v>8.374284941316687E-2</v>
      </c>
      <c r="P35" s="114">
        <f>P21/(H21+P21)</f>
        <v>4.1192057036146056E-2</v>
      </c>
      <c r="Q35" s="114">
        <f>Q21/(I21+Q21)</f>
        <v>1.2171787360608968E-2</v>
      </c>
    </row>
    <row r="36" spans="2:17" x14ac:dyDescent="0.25">
      <c r="B36" s="109" t="s">
        <v>1</v>
      </c>
      <c r="C36" s="89">
        <f t="shared" si="14"/>
        <v>0.86845905506642795</v>
      </c>
      <c r="D36" s="89">
        <f t="shared" si="14"/>
        <v>0.85396002259903314</v>
      </c>
      <c r="E36" s="89">
        <f t="shared" si="14"/>
        <v>0.8463911699855774</v>
      </c>
      <c r="G36" s="89">
        <f t="shared" si="15"/>
        <v>0.8775381498346424</v>
      </c>
      <c r="H36" s="89">
        <f t="shared" si="15"/>
        <v>0.83930179026116913</v>
      </c>
      <c r="I36" s="89">
        <f t="shared" si="15"/>
        <v>0.78212619957278107</v>
      </c>
      <c r="K36" s="114">
        <f t="shared" ref="K36:M36" si="16">K22/(C22+K22)</f>
        <v>0.57416336998316497</v>
      </c>
      <c r="L36" s="114">
        <f t="shared" si="16"/>
        <v>0.46613087053250507</v>
      </c>
      <c r="M36" s="114">
        <f t="shared" si="16"/>
        <v>0.34647819531433494</v>
      </c>
      <c r="N36" s="107"/>
      <c r="O36" s="114">
        <f t="shared" ref="O36:Q36" si="17">O22/(G22+O22)</f>
        <v>7.225287704572507E-2</v>
      </c>
      <c r="P36" s="114">
        <f t="shared" si="17"/>
        <v>4.7533236984795946E-2</v>
      </c>
      <c r="Q36" s="114">
        <f t="shared" si="17"/>
        <v>3.2970964283599441E-2</v>
      </c>
    </row>
    <row r="37" spans="2:17" x14ac:dyDescent="0.25">
      <c r="B37" s="109" t="s">
        <v>2</v>
      </c>
      <c r="C37" s="89">
        <f t="shared" si="14"/>
        <v>0.97676954346503853</v>
      </c>
      <c r="D37" s="89">
        <f t="shared" si="14"/>
        <v>0.96004499443519065</v>
      </c>
      <c r="E37" s="89">
        <f t="shared" si="14"/>
        <v>0.95944897996141765</v>
      </c>
      <c r="G37" s="89">
        <f t="shared" si="15"/>
        <v>0.97762352407972719</v>
      </c>
      <c r="H37" s="89">
        <f t="shared" si="15"/>
        <v>0.96127028119490143</v>
      </c>
      <c r="I37" s="89">
        <f t="shared" si="15"/>
        <v>0.93219437405589689</v>
      </c>
      <c r="K37" s="114">
        <f t="shared" ref="K37:M37" si="18">K23/(C23+K23)</f>
        <v>0.58229636551880926</v>
      </c>
      <c r="L37" s="114">
        <f t="shared" si="18"/>
        <v>0.46463371280081328</v>
      </c>
      <c r="M37" s="114">
        <f t="shared" si="18"/>
        <v>0.27518208386203513</v>
      </c>
      <c r="N37" s="107"/>
      <c r="O37" s="114">
        <f t="shared" ref="O37:O41" si="19">O23/(G23+O23)</f>
        <v>0.21381125931560027</v>
      </c>
      <c r="P37" s="114">
        <f t="shared" ref="P37:P41" si="20">P23/(H23+P23)</f>
        <v>0.13475849614519647</v>
      </c>
      <c r="Q37" s="114">
        <f t="shared" ref="Q37:Q41" si="21">Q23/(I23+Q23)</f>
        <v>7.7156472171348051E-2</v>
      </c>
    </row>
    <row r="38" spans="2:17" x14ac:dyDescent="0.25">
      <c r="B38" s="109" t="s">
        <v>3</v>
      </c>
      <c r="C38" s="89">
        <f t="shared" si="14"/>
        <v>1</v>
      </c>
      <c r="D38" s="89">
        <f t="shared" si="14"/>
        <v>1</v>
      </c>
      <c r="E38" s="89">
        <f t="shared" si="14"/>
        <v>0.97928873539399419</v>
      </c>
      <c r="G38" s="93">
        <f t="shared" si="15"/>
        <v>0.99898943130621021</v>
      </c>
      <c r="H38" s="93">
        <f t="shared" si="15"/>
        <v>0.99756586704949335</v>
      </c>
      <c r="I38" s="89">
        <f t="shared" si="15"/>
        <v>0.97786631776843069</v>
      </c>
      <c r="K38" s="114">
        <f t="shared" ref="K38:M38" si="22">K24/(C24+K24)</f>
        <v>0.89067883379252533</v>
      </c>
      <c r="L38" s="114">
        <f t="shared" si="22"/>
        <v>0.82694430515612116</v>
      </c>
      <c r="M38" s="114">
        <f t="shared" si="22"/>
        <v>0.68700222599048233</v>
      </c>
      <c r="N38" s="107"/>
      <c r="O38" s="114">
        <f t="shared" si="19"/>
        <v>0.35808837418848294</v>
      </c>
      <c r="P38" s="114">
        <f t="shared" si="20"/>
        <v>0.30618957520890933</v>
      </c>
      <c r="Q38" s="114">
        <f t="shared" si="21"/>
        <v>0.2101765908323536</v>
      </c>
    </row>
    <row r="39" spans="2:17" x14ac:dyDescent="0.25">
      <c r="B39" s="109" t="s">
        <v>4</v>
      </c>
      <c r="C39" s="89">
        <f t="shared" si="14"/>
        <v>0.9991237102080488</v>
      </c>
      <c r="D39" s="89">
        <f t="shared" si="14"/>
        <v>0.99616184300918909</v>
      </c>
      <c r="E39" s="89">
        <f t="shared" si="14"/>
        <v>0.9923437051852364</v>
      </c>
      <c r="G39" s="89">
        <f t="shared" si="15"/>
        <v>0.76307523197522109</v>
      </c>
      <c r="H39" s="89">
        <f t="shared" si="15"/>
        <v>0.69473598969136174</v>
      </c>
      <c r="I39" s="89">
        <f t="shared" si="15"/>
        <v>0.66893515917529744</v>
      </c>
      <c r="K39" s="114">
        <f t="shared" ref="K39:M39" si="23">K25/(C25+K25)</f>
        <v>0.46608719911141888</v>
      </c>
      <c r="L39" s="114">
        <f t="shared" si="23"/>
        <v>0.29654088310307286</v>
      </c>
      <c r="M39" s="114">
        <f t="shared" si="23"/>
        <v>0.21088933567083265</v>
      </c>
      <c r="N39" s="107"/>
      <c r="O39" s="114">
        <f t="shared" si="19"/>
        <v>9.8572023390002553E-2</v>
      </c>
      <c r="P39" s="114">
        <f t="shared" si="20"/>
        <v>5.5332358079371785E-2</v>
      </c>
      <c r="Q39" s="114">
        <f t="shared" si="21"/>
        <v>4.8436720478857789E-2</v>
      </c>
    </row>
    <row r="40" spans="2:17" x14ac:dyDescent="0.25">
      <c r="B40" s="109" t="s">
        <v>5</v>
      </c>
      <c r="C40" s="89">
        <f t="shared" si="14"/>
        <v>0.93790649164982964</v>
      </c>
      <c r="D40" s="89">
        <f t="shared" si="14"/>
        <v>0.9066240632341539</v>
      </c>
      <c r="E40" s="89">
        <f t="shared" si="14"/>
        <v>0.82895664233838895</v>
      </c>
      <c r="G40" s="89">
        <f t="shared" si="15"/>
        <v>0.95034316367430716</v>
      </c>
      <c r="H40" s="89">
        <f t="shared" si="15"/>
        <v>0.90839495926776681</v>
      </c>
      <c r="I40" s="89">
        <f t="shared" si="15"/>
        <v>0.76955937647333095</v>
      </c>
      <c r="K40" s="114">
        <f t="shared" ref="K40:M40" si="24">K26/(C26+K26)</f>
        <v>0.89788520344252387</v>
      </c>
      <c r="L40" s="114">
        <f t="shared" si="24"/>
        <v>0.7660226899342073</v>
      </c>
      <c r="M40" s="114">
        <f t="shared" si="24"/>
        <v>0.48338657700155646</v>
      </c>
      <c r="N40" s="107"/>
      <c r="O40" s="114">
        <f t="shared" si="19"/>
        <v>0.48959197128253534</v>
      </c>
      <c r="P40" s="114">
        <f t="shared" si="20"/>
        <v>0.36975882939956339</v>
      </c>
      <c r="Q40" s="114">
        <f t="shared" si="21"/>
        <v>0.16110005920225429</v>
      </c>
    </row>
    <row r="41" spans="2:17" x14ac:dyDescent="0.25">
      <c r="B41" s="109" t="s">
        <v>6</v>
      </c>
      <c r="C41" s="89">
        <f t="shared" si="14"/>
        <v>0.90033482814029397</v>
      </c>
      <c r="D41" s="89">
        <f t="shared" si="14"/>
        <v>0.7583203156034799</v>
      </c>
      <c r="E41" s="89">
        <f t="shared" si="14"/>
        <v>0.52093945287910037</v>
      </c>
      <c r="G41" s="89">
        <f t="shared" si="15"/>
        <v>0.8328120432238364</v>
      </c>
      <c r="H41" s="89">
        <f t="shared" si="15"/>
        <v>0.73430745583381596</v>
      </c>
      <c r="I41" s="89">
        <f t="shared" si="15"/>
        <v>0.48500329034196704</v>
      </c>
      <c r="K41" s="114">
        <f t="shared" ref="K41:M41" si="25">K27/(C27+K27)</f>
        <v>0.88628867503739861</v>
      </c>
      <c r="L41" s="114">
        <f t="shared" si="25"/>
        <v>0.83031283072267026</v>
      </c>
      <c r="M41" s="114">
        <f t="shared" si="25"/>
        <v>0.74493687009928289</v>
      </c>
      <c r="N41" s="107"/>
      <c r="O41" s="114">
        <f t="shared" si="19"/>
        <v>0.53030605462584479</v>
      </c>
      <c r="P41" s="114">
        <f t="shared" si="20"/>
        <v>0.48029731724770353</v>
      </c>
      <c r="Q41" s="114">
        <f t="shared" si="21"/>
        <v>0.42134541908099993</v>
      </c>
    </row>
    <row r="42" spans="2:17" ht="15.75" thickBot="1" x14ac:dyDescent="0.3">
      <c r="B42" s="111"/>
      <c r="K42" s="107"/>
      <c r="L42" s="107"/>
      <c r="M42" s="107"/>
      <c r="N42" s="107"/>
      <c r="O42" s="107"/>
    </row>
    <row r="43" spans="2:17" ht="15.75" thickBot="1" x14ac:dyDescent="0.3">
      <c r="B43" s="106" t="s">
        <v>39</v>
      </c>
      <c r="C43" s="126">
        <f>C29/C13</f>
        <v>0.81302627584508858</v>
      </c>
      <c r="D43" s="126">
        <f>D29/D13</f>
        <v>0.82562733527399013</v>
      </c>
      <c r="E43" s="126">
        <f>E29/E13</f>
        <v>0.77258802931878556</v>
      </c>
      <c r="G43" s="126">
        <f>G29/G13</f>
        <v>0.8236265332728322</v>
      </c>
      <c r="H43" s="126">
        <f>H29/H13</f>
        <v>0.81696853300024208</v>
      </c>
      <c r="I43" s="126">
        <f>I29/I13</f>
        <v>0.73263320375976637</v>
      </c>
      <c r="K43" s="115">
        <f>K29/(C29+K29)</f>
        <v>0.67202915944541797</v>
      </c>
      <c r="L43" s="115">
        <f>L29/(D29+L29)</f>
        <v>0.55402489390618792</v>
      </c>
      <c r="M43" s="115">
        <f>M29/(E29+M29)</f>
        <v>0.40354595437023466</v>
      </c>
      <c r="N43" s="107"/>
      <c r="O43" s="115">
        <f>O29/(G29+O29)</f>
        <v>0.22150314966420473</v>
      </c>
      <c r="P43" s="115">
        <f>P29/(H29+P29)</f>
        <v>0.15225607745122705</v>
      </c>
      <c r="Q43" s="115">
        <f>Q29/(I29+Q29)</f>
        <v>9.5767906952781451E-2</v>
      </c>
    </row>
    <row r="44" spans="2:17" x14ac:dyDescent="0.25">
      <c r="C44" s="127"/>
      <c r="D44" s="127"/>
      <c r="E44" s="127"/>
    </row>
    <row r="45" spans="2:17" x14ac:dyDescent="0.25">
      <c r="C45" s="233" t="s">
        <v>89</v>
      </c>
      <c r="D45" s="233"/>
      <c r="E45" s="233"/>
      <c r="G45" s="233" t="s">
        <v>89</v>
      </c>
      <c r="H45" s="233"/>
      <c r="I45" s="233"/>
    </row>
    <row r="46" spans="2:17" ht="15.75" thickBot="1" x14ac:dyDescent="0.3">
      <c r="C46" s="247" t="s">
        <v>146</v>
      </c>
      <c r="D46" s="247"/>
      <c r="E46" s="247"/>
      <c r="G46" s="247" t="s">
        <v>145</v>
      </c>
      <c r="H46" s="247"/>
      <c r="I46" s="247"/>
    </row>
    <row r="47" spans="2:17" x14ac:dyDescent="0.25">
      <c r="B47" s="223" t="s">
        <v>38</v>
      </c>
      <c r="C47" s="231" t="s">
        <v>53</v>
      </c>
      <c r="D47" s="231" t="s">
        <v>54</v>
      </c>
      <c r="E47" s="231" t="s">
        <v>55</v>
      </c>
      <c r="G47" s="231" t="s">
        <v>53</v>
      </c>
      <c r="H47" s="231" t="s">
        <v>54</v>
      </c>
      <c r="I47" s="231" t="s">
        <v>55</v>
      </c>
    </row>
    <row r="48" spans="2:17" ht="15.75" thickBot="1" x14ac:dyDescent="0.3">
      <c r="B48" s="224"/>
      <c r="C48" s="232"/>
      <c r="D48" s="232"/>
      <c r="E48" s="232"/>
      <c r="G48" s="232"/>
      <c r="H48" s="232"/>
      <c r="I48" s="232"/>
    </row>
    <row r="49" spans="2:9" x14ac:dyDescent="0.25">
      <c r="B49" s="109" t="s">
        <v>0</v>
      </c>
      <c r="C49" s="156">
        <f>C21/(C21+K21)</f>
        <v>0.78896534449603184</v>
      </c>
      <c r="D49" s="156">
        <f>D21/(D21+L21)</f>
        <v>0.87480435660666689</v>
      </c>
      <c r="E49" s="156">
        <f>E21/(E21+M21)</f>
        <v>0.91131444854601151</v>
      </c>
      <c r="G49" s="156">
        <f>G21/(G21+O21)</f>
        <v>0.9162571505868331</v>
      </c>
      <c r="H49" s="156">
        <f>H21/(H21+P21)</f>
        <v>0.95880794296385397</v>
      </c>
      <c r="I49" s="156">
        <f>I21/(I21+Q21)</f>
        <v>0.98782821263939102</v>
      </c>
    </row>
    <row r="50" spans="2:9" x14ac:dyDescent="0.25">
      <c r="B50" s="109" t="s">
        <v>1</v>
      </c>
      <c r="C50" s="89">
        <f t="shared" ref="C50:E50" si="26">C22/(C22+K22)</f>
        <v>0.42583663001683497</v>
      </c>
      <c r="D50" s="89">
        <f t="shared" si="26"/>
        <v>0.53386912946749498</v>
      </c>
      <c r="E50" s="89">
        <f t="shared" si="26"/>
        <v>0.65352180468566512</v>
      </c>
      <c r="G50" s="89">
        <f t="shared" ref="G50:I50" si="27">G22/(G22+O22)</f>
        <v>0.92774712295427497</v>
      </c>
      <c r="H50" s="89">
        <f t="shared" si="27"/>
        <v>0.95246676301520405</v>
      </c>
      <c r="I50" s="89">
        <f t="shared" si="27"/>
        <v>0.96702903571640053</v>
      </c>
    </row>
    <row r="51" spans="2:9" x14ac:dyDescent="0.25">
      <c r="B51" s="109" t="s">
        <v>2</v>
      </c>
      <c r="C51" s="89">
        <f t="shared" ref="C51:E51" si="28">C23/(C23+K23)</f>
        <v>0.41770363448119074</v>
      </c>
      <c r="D51" s="89">
        <f t="shared" si="28"/>
        <v>0.53536628719918677</v>
      </c>
      <c r="E51" s="89">
        <f t="shared" si="28"/>
        <v>0.72481791613796476</v>
      </c>
      <c r="G51" s="89">
        <f t="shared" ref="G51:I51" si="29">G23/(G23+O23)</f>
        <v>0.7861887406843997</v>
      </c>
      <c r="H51" s="89">
        <f t="shared" si="29"/>
        <v>0.86524150385480347</v>
      </c>
      <c r="I51" s="89">
        <f t="shared" si="29"/>
        <v>0.92284352782865198</v>
      </c>
    </row>
    <row r="52" spans="2:9" x14ac:dyDescent="0.25">
      <c r="B52" s="109" t="s">
        <v>3</v>
      </c>
      <c r="C52" s="89">
        <f t="shared" ref="C52:E52" si="30">C24/(C24+K24)</f>
        <v>0.10932116620747459</v>
      </c>
      <c r="D52" s="89">
        <f t="shared" si="30"/>
        <v>0.17305569484387895</v>
      </c>
      <c r="E52" s="89">
        <f t="shared" si="30"/>
        <v>0.31299777400951773</v>
      </c>
      <c r="G52" s="89">
        <f t="shared" ref="G52:I52" si="31">G24/(G24+O24)</f>
        <v>0.64191162581151706</v>
      </c>
      <c r="H52" s="89">
        <f t="shared" si="31"/>
        <v>0.69381042479109079</v>
      </c>
      <c r="I52" s="89">
        <f t="shared" si="31"/>
        <v>0.78982340916764637</v>
      </c>
    </row>
    <row r="53" spans="2:9" x14ac:dyDescent="0.25">
      <c r="B53" s="109" t="s">
        <v>4</v>
      </c>
      <c r="C53" s="89">
        <f t="shared" ref="C53:E53" si="32">C25/(C25+K25)</f>
        <v>0.53391280088858117</v>
      </c>
      <c r="D53" s="89">
        <f t="shared" si="32"/>
        <v>0.70345911689692708</v>
      </c>
      <c r="E53" s="89">
        <f t="shared" si="32"/>
        <v>0.78911066432916743</v>
      </c>
      <c r="G53" s="89">
        <f t="shared" ref="G53:I53" si="33">G25/(G25+O25)</f>
        <v>0.90142797660999741</v>
      </c>
      <c r="H53" s="89">
        <f t="shared" si="33"/>
        <v>0.94466764192062813</v>
      </c>
      <c r="I53" s="89">
        <f t="shared" si="33"/>
        <v>0.95156327952114228</v>
      </c>
    </row>
    <row r="54" spans="2:9" x14ac:dyDescent="0.25">
      <c r="B54" s="109" t="s">
        <v>5</v>
      </c>
      <c r="C54" s="89">
        <f t="shared" ref="C54:E54" si="34">C26/(C26+K26)</f>
        <v>0.10211479655747624</v>
      </c>
      <c r="D54" s="89">
        <f t="shared" si="34"/>
        <v>0.23397731006579262</v>
      </c>
      <c r="E54" s="89">
        <f t="shared" si="34"/>
        <v>0.51661342299844348</v>
      </c>
      <c r="G54" s="89">
        <f t="shared" ref="G54:I54" si="35">G26/(G26+O26)</f>
        <v>0.51040802871746471</v>
      </c>
      <c r="H54" s="89">
        <f t="shared" si="35"/>
        <v>0.63024117060043661</v>
      </c>
      <c r="I54" s="89">
        <f t="shared" si="35"/>
        <v>0.83889994079774566</v>
      </c>
    </row>
    <row r="55" spans="2:9" x14ac:dyDescent="0.25">
      <c r="B55" s="109" t="s">
        <v>6</v>
      </c>
      <c r="C55" s="89">
        <f t="shared" ref="C55:I57" si="36">C27/(C27+K27)</f>
        <v>0.11371132496260147</v>
      </c>
      <c r="D55" s="89">
        <f t="shared" si="36"/>
        <v>0.1696871692773298</v>
      </c>
      <c r="E55" s="89">
        <f t="shared" si="36"/>
        <v>0.25506312990071711</v>
      </c>
      <c r="G55" s="89">
        <f t="shared" ref="G55:I55" si="37">G27/(G27+O27)</f>
        <v>0.46969394537415521</v>
      </c>
      <c r="H55" s="89">
        <f t="shared" si="37"/>
        <v>0.51970268275229659</v>
      </c>
      <c r="I55" s="89">
        <f t="shared" si="37"/>
        <v>0.57865458091900013</v>
      </c>
    </row>
    <row r="56" spans="2:9" ht="15.75" thickBot="1" x14ac:dyDescent="0.3">
      <c r="B56" s="111"/>
    </row>
    <row r="57" spans="2:9" ht="15.75" thickBot="1" x14ac:dyDescent="0.3">
      <c r="B57" s="106" t="s">
        <v>39</v>
      </c>
      <c r="C57" s="126">
        <f t="shared" si="36"/>
        <v>0.32797084055458198</v>
      </c>
      <c r="D57" s="126">
        <f t="shared" si="36"/>
        <v>0.44597510609381202</v>
      </c>
      <c r="E57" s="126">
        <f t="shared" si="36"/>
        <v>0.59645404562976545</v>
      </c>
      <c r="G57" s="126">
        <f t="shared" si="36"/>
        <v>0.7784968503357953</v>
      </c>
      <c r="H57" s="126">
        <f t="shared" si="36"/>
        <v>0.84774392254877284</v>
      </c>
      <c r="I57" s="126">
        <f t="shared" si="36"/>
        <v>0.90423209304721863</v>
      </c>
    </row>
    <row r="58" spans="2:9" ht="15.75" thickBot="1" x14ac:dyDescent="0.3"/>
    <row r="59" spans="2:9" ht="15.75" thickBot="1" x14ac:dyDescent="0.3">
      <c r="C59" s="191" t="s">
        <v>48</v>
      </c>
      <c r="D59" s="191"/>
      <c r="E59" s="190"/>
    </row>
    <row r="60" spans="2:9" ht="15.75" thickBot="1" x14ac:dyDescent="0.3">
      <c r="B60" s="223" t="s">
        <v>38</v>
      </c>
      <c r="C60" s="187" t="s">
        <v>51</v>
      </c>
      <c r="D60" s="187" t="s">
        <v>56</v>
      </c>
      <c r="E60" s="187" t="s">
        <v>52</v>
      </c>
    </row>
    <row r="61" spans="2:9" ht="15.75" thickBot="1" x14ac:dyDescent="0.3">
      <c r="B61" s="224"/>
      <c r="C61" s="188"/>
      <c r="D61" s="188"/>
      <c r="E61" s="188"/>
    </row>
    <row r="62" spans="2:9" x14ac:dyDescent="0.25">
      <c r="B62" s="109" t="s">
        <v>0</v>
      </c>
      <c r="C62" s="40">
        <v>40720.000129100001</v>
      </c>
      <c r="D62" s="40">
        <v>38572.25707449999</v>
      </c>
      <c r="E62" s="40">
        <v>79292.257203599991</v>
      </c>
    </row>
    <row r="63" spans="2:9" x14ac:dyDescent="0.25">
      <c r="B63" s="109" t="s">
        <v>1</v>
      </c>
      <c r="C63" s="40">
        <v>27128.999917900001</v>
      </c>
      <c r="D63" s="40">
        <v>46565.182972099996</v>
      </c>
      <c r="E63" s="40">
        <v>73694.182889999996</v>
      </c>
    </row>
    <row r="64" spans="2:9" x14ac:dyDescent="0.25">
      <c r="B64" s="109" t="s">
        <v>2</v>
      </c>
      <c r="C64" s="40">
        <v>48878.586412200006</v>
      </c>
      <c r="D64" s="40">
        <v>55286.200713299986</v>
      </c>
      <c r="E64" s="40">
        <v>104164.78712549999</v>
      </c>
    </row>
    <row r="65" spans="2:9" x14ac:dyDescent="0.25">
      <c r="B65" s="109" t="s">
        <v>3</v>
      </c>
      <c r="C65" s="40">
        <v>18257.000079699999</v>
      </c>
      <c r="D65" s="40">
        <v>10317.660796600005</v>
      </c>
      <c r="E65" s="40">
        <v>28574.660876300004</v>
      </c>
    </row>
    <row r="66" spans="2:9" x14ac:dyDescent="0.25">
      <c r="B66" s="109" t="s">
        <v>4</v>
      </c>
      <c r="C66" s="40">
        <v>6274.1936898000013</v>
      </c>
      <c r="D66" s="40">
        <v>4815.5144525999995</v>
      </c>
      <c r="E66" s="40">
        <v>11089.708142400001</v>
      </c>
    </row>
    <row r="67" spans="2:9" x14ac:dyDescent="0.25">
      <c r="B67" s="109" t="s">
        <v>5</v>
      </c>
      <c r="C67" s="40">
        <v>60846.089068699999</v>
      </c>
      <c r="D67" s="40">
        <v>25138.407119099989</v>
      </c>
      <c r="E67" s="40">
        <v>85984.496187799989</v>
      </c>
      <c r="G67" s="89">
        <f>S26/C67</f>
        <v>0.1920521127529827</v>
      </c>
      <c r="H67" s="89">
        <f>T26/C67</f>
        <v>0.21414873111052354</v>
      </c>
      <c r="I67" s="89">
        <f>U26/C67</f>
        <v>0.27336064035964786</v>
      </c>
    </row>
    <row r="68" spans="2:9" x14ac:dyDescent="0.25">
      <c r="B68" s="109" t="s">
        <v>6</v>
      </c>
      <c r="C68" s="40">
        <v>23234.000216200002</v>
      </c>
      <c r="D68" s="40">
        <v>16585.052089799996</v>
      </c>
      <c r="E68" s="40">
        <v>39819.052305999998</v>
      </c>
    </row>
    <row r="69" spans="2:9" ht="15.75" thickBot="1" x14ac:dyDescent="0.3">
      <c r="B69" s="111"/>
      <c r="C69" s="43"/>
      <c r="D69" s="43"/>
      <c r="E69" s="43"/>
    </row>
    <row r="70" spans="2:9" ht="15.75" thickBot="1" x14ac:dyDescent="0.3">
      <c r="B70" s="106" t="s">
        <v>39</v>
      </c>
      <c r="C70" s="30">
        <f>SUM(C62:C69)</f>
        <v>225338.86951360002</v>
      </c>
      <c r="D70" s="30">
        <f>SUM(D62:D69)</f>
        <v>197280.275218</v>
      </c>
      <c r="E70" s="30">
        <f>SUM(E62:E69)</f>
        <v>422619.14473160007</v>
      </c>
    </row>
  </sheetData>
  <mergeCells count="88">
    <mergeCell ref="C59:E59"/>
    <mergeCell ref="C60:C61"/>
    <mergeCell ref="D60:D61"/>
    <mergeCell ref="E60:E61"/>
    <mergeCell ref="B60:B61"/>
    <mergeCell ref="B47:B48"/>
    <mergeCell ref="C45:E45"/>
    <mergeCell ref="C46:E46"/>
    <mergeCell ref="G47:G48"/>
    <mergeCell ref="H47:H48"/>
    <mergeCell ref="G45:I45"/>
    <mergeCell ref="G46:I46"/>
    <mergeCell ref="AA16:AC16"/>
    <mergeCell ref="AA17:AC17"/>
    <mergeCell ref="C16:E16"/>
    <mergeCell ref="G16:I16"/>
    <mergeCell ref="C47:C48"/>
    <mergeCell ref="D47:D48"/>
    <mergeCell ref="E47:E48"/>
    <mergeCell ref="I47:I48"/>
    <mergeCell ref="M33:M34"/>
    <mergeCell ref="I33:I34"/>
    <mergeCell ref="K32:M32"/>
    <mergeCell ref="S18:U18"/>
    <mergeCell ref="S17:U17"/>
    <mergeCell ref="S16:U16"/>
    <mergeCell ref="W16:Y16"/>
    <mergeCell ref="W17:Y17"/>
    <mergeCell ref="O2:Q2"/>
    <mergeCell ref="O3:Q3"/>
    <mergeCell ref="C19:C20"/>
    <mergeCell ref="D19:D20"/>
    <mergeCell ref="E19:E20"/>
    <mergeCell ref="G3:I3"/>
    <mergeCell ref="C18:E18"/>
    <mergeCell ref="G18:I18"/>
    <mergeCell ref="O17:Q17"/>
    <mergeCell ref="C17:E17"/>
    <mergeCell ref="G17:I17"/>
    <mergeCell ref="C3:E3"/>
    <mergeCell ref="B19:B20"/>
    <mergeCell ref="K2:M2"/>
    <mergeCell ref="K3:M3"/>
    <mergeCell ref="B3:B4"/>
    <mergeCell ref="K31:M31"/>
    <mergeCell ref="K17:M17"/>
    <mergeCell ref="K18:M18"/>
    <mergeCell ref="K19:K20"/>
    <mergeCell ref="L19:L20"/>
    <mergeCell ref="M19:M20"/>
    <mergeCell ref="B17:B18"/>
    <mergeCell ref="W18:Y18"/>
    <mergeCell ref="K16:M16"/>
    <mergeCell ref="O16:Q16"/>
    <mergeCell ref="C33:C34"/>
    <mergeCell ref="D33:D34"/>
    <mergeCell ref="E33:E34"/>
    <mergeCell ref="G33:G34"/>
    <mergeCell ref="H33:H34"/>
    <mergeCell ref="O18:Q18"/>
    <mergeCell ref="O19:O20"/>
    <mergeCell ref="P19:P20"/>
    <mergeCell ref="Q19:Q20"/>
    <mergeCell ref="O33:O34"/>
    <mergeCell ref="P33:P34"/>
    <mergeCell ref="Q33:Q34"/>
    <mergeCell ref="O32:Q32"/>
    <mergeCell ref="O31:Q31"/>
    <mergeCell ref="B33:B34"/>
    <mergeCell ref="B31:B32"/>
    <mergeCell ref="AA19:AA20"/>
    <mergeCell ref="AB19:AB20"/>
    <mergeCell ref="S19:S20"/>
    <mergeCell ref="T19:T20"/>
    <mergeCell ref="G19:G20"/>
    <mergeCell ref="H19:H20"/>
    <mergeCell ref="I19:I20"/>
    <mergeCell ref="K33:K34"/>
    <mergeCell ref="L33:L34"/>
    <mergeCell ref="C31:E31"/>
    <mergeCell ref="C32:E32"/>
    <mergeCell ref="G31:I31"/>
    <mergeCell ref="G32:I32"/>
    <mergeCell ref="AC19:AC20"/>
    <mergeCell ref="U19:U20"/>
    <mergeCell ref="W19:W20"/>
    <mergeCell ref="X19:X20"/>
    <mergeCell ref="Y19:Y20"/>
  </mergeCells>
  <pageMargins left="0.7" right="0.7" top="0.75" bottom="0.75" header="0.3" footer="0.3"/>
  <pageSetup orientation="portrait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FDFC7-2FFF-4C21-9B53-47EBD6006FA7}">
  <sheetPr>
    <tabColor theme="5" tint="-0.499984740745262"/>
  </sheetPr>
  <dimension ref="A1:Q14"/>
  <sheetViews>
    <sheetView workbookViewId="0"/>
  </sheetViews>
  <sheetFormatPr defaultRowHeight="15" x14ac:dyDescent="0.25"/>
  <cols>
    <col min="1" max="1" width="9.85546875" bestFit="1" customWidth="1"/>
    <col min="5" max="6" width="10.5703125" bestFit="1" customWidth="1"/>
    <col min="7" max="7" width="10.42578125" bestFit="1" customWidth="1"/>
    <col min="8" max="8" width="19" bestFit="1" customWidth="1"/>
    <col min="12" max="13" width="10.5703125" bestFit="1" customWidth="1"/>
    <col min="14" max="14" width="10.42578125" bestFit="1" customWidth="1"/>
    <col min="15" max="15" width="19" bestFit="1" customWidth="1"/>
  </cols>
  <sheetData>
    <row r="1" spans="1:17" x14ac:dyDescent="0.25">
      <c r="A1" t="s">
        <v>183</v>
      </c>
    </row>
    <row r="2" spans="1:17" ht="15.75" thickBot="1" x14ac:dyDescent="0.3">
      <c r="B2" s="144" t="s">
        <v>185</v>
      </c>
      <c r="J2" s="144" t="s">
        <v>184</v>
      </c>
    </row>
    <row r="3" spans="1:17" ht="15.75" customHeight="1" thickBot="1" x14ac:dyDescent="0.3">
      <c r="B3" s="248" t="s">
        <v>7</v>
      </c>
      <c r="C3" s="248" t="s">
        <v>8</v>
      </c>
      <c r="D3" s="248" t="s">
        <v>9</v>
      </c>
      <c r="E3" s="248" t="s">
        <v>10</v>
      </c>
      <c r="F3" s="248" t="s">
        <v>11</v>
      </c>
      <c r="G3" s="248" t="s">
        <v>12</v>
      </c>
      <c r="H3" s="248" t="s">
        <v>13</v>
      </c>
      <c r="J3" s="248" t="s">
        <v>8</v>
      </c>
      <c r="K3" s="248" t="s">
        <v>9</v>
      </c>
      <c r="L3" s="248" t="s">
        <v>10</v>
      </c>
      <c r="M3" s="248" t="s">
        <v>11</v>
      </c>
      <c r="N3" s="248" t="s">
        <v>12</v>
      </c>
      <c r="O3" s="248" t="s">
        <v>13</v>
      </c>
    </row>
    <row r="4" spans="1:17" x14ac:dyDescent="0.25">
      <c r="B4" s="249"/>
      <c r="C4" s="249"/>
      <c r="D4" s="249"/>
      <c r="E4" s="249"/>
      <c r="F4" s="249"/>
      <c r="G4" s="249"/>
      <c r="H4" s="249"/>
      <c r="J4" s="249"/>
      <c r="K4" s="249"/>
      <c r="L4" s="249"/>
      <c r="M4" s="249"/>
      <c r="N4" s="249"/>
      <c r="O4" s="249"/>
    </row>
    <row r="5" spans="1:17" ht="15.75" thickBot="1" x14ac:dyDescent="0.3">
      <c r="B5" s="201"/>
      <c r="C5" s="201"/>
      <c r="D5" s="201"/>
      <c r="E5" s="201"/>
      <c r="F5" s="201"/>
      <c r="G5" s="201"/>
      <c r="H5" s="201"/>
      <c r="J5" s="201"/>
      <c r="K5" s="201"/>
      <c r="L5" s="201"/>
      <c r="M5" s="201"/>
      <c r="N5" s="201"/>
      <c r="O5" s="201"/>
    </row>
    <row r="6" spans="1:17" x14ac:dyDescent="0.25">
      <c r="A6" t="s">
        <v>0</v>
      </c>
      <c r="B6" s="4">
        <v>25251.988299999997</v>
      </c>
      <c r="C6" s="4">
        <v>3755.7813000000001</v>
      </c>
      <c r="D6" s="4">
        <v>5474.070099999999</v>
      </c>
      <c r="E6" s="4">
        <v>6094.4967999999999</v>
      </c>
      <c r="F6" s="4">
        <v>6999.4040999999997</v>
      </c>
      <c r="G6" s="4">
        <v>2928.2360000000003</v>
      </c>
      <c r="H6" s="4">
        <v>21496.206999999999</v>
      </c>
      <c r="J6" s="5">
        <f>C6/$B6</f>
        <v>0.14873210201827949</v>
      </c>
      <c r="K6" s="5">
        <f t="shared" ref="J6:O12" si="0">D6/$B6</f>
        <v>0.21677778537541931</v>
      </c>
      <c r="L6" s="5">
        <f t="shared" si="0"/>
        <v>0.24134720512285365</v>
      </c>
      <c r="M6" s="5">
        <f t="shared" si="0"/>
        <v>0.27718229617586193</v>
      </c>
      <c r="N6" s="5">
        <f t="shared" si="0"/>
        <v>0.11596061130758566</v>
      </c>
      <c r="O6" s="5">
        <f t="shared" si="0"/>
        <v>0.85126789798172053</v>
      </c>
      <c r="Q6" s="20"/>
    </row>
    <row r="7" spans="1:17" x14ac:dyDescent="0.25">
      <c r="A7" t="s">
        <v>1</v>
      </c>
      <c r="B7" s="4">
        <v>27136.568300000006</v>
      </c>
      <c r="C7" s="4">
        <v>4053.5136000000002</v>
      </c>
      <c r="D7" s="4">
        <v>5466.2915999999996</v>
      </c>
      <c r="E7" s="4">
        <v>5894.4129999999996</v>
      </c>
      <c r="F7" s="4">
        <v>7452.5711000000001</v>
      </c>
      <c r="G7" s="4">
        <v>4269.7789999999995</v>
      </c>
      <c r="H7" s="4">
        <v>23083.054700000001</v>
      </c>
      <c r="J7" s="6">
        <f t="shared" si="0"/>
        <v>0.14937458396314612</v>
      </c>
      <c r="K7" s="6">
        <f t="shared" si="0"/>
        <v>0.2014363621652189</v>
      </c>
      <c r="L7" s="6">
        <f t="shared" si="0"/>
        <v>0.21721291118449926</v>
      </c>
      <c r="M7" s="6">
        <f t="shared" si="0"/>
        <v>0.27463203960096894</v>
      </c>
      <c r="N7" s="6">
        <f t="shared" si="0"/>
        <v>0.15734410308616653</v>
      </c>
      <c r="O7" s="6">
        <f t="shared" si="0"/>
        <v>0.85062541603685371</v>
      </c>
      <c r="Q7" s="20"/>
    </row>
    <row r="8" spans="1:17" x14ac:dyDescent="0.25">
      <c r="A8" t="s">
        <v>2</v>
      </c>
      <c r="B8" s="4">
        <v>41566.193300000006</v>
      </c>
      <c r="C8" s="4">
        <v>3887.2415000000005</v>
      </c>
      <c r="D8" s="4">
        <v>9983.7936000000009</v>
      </c>
      <c r="E8" s="4">
        <v>10942.984</v>
      </c>
      <c r="F8" s="4">
        <v>10359.992899999999</v>
      </c>
      <c r="G8" s="4">
        <v>6392.1813000000002</v>
      </c>
      <c r="H8" s="4">
        <v>37678.951800000003</v>
      </c>
      <c r="J8" s="6">
        <f t="shared" si="0"/>
        <v>9.3519304785603261E-2</v>
      </c>
      <c r="K8" s="6">
        <f t="shared" si="0"/>
        <v>0.24019023170928669</v>
      </c>
      <c r="L8" s="6">
        <f t="shared" si="0"/>
        <v>0.26326644638877716</v>
      </c>
      <c r="M8" s="6">
        <f t="shared" si="0"/>
        <v>0.24924083918938031</v>
      </c>
      <c r="N8" s="6">
        <f t="shared" si="0"/>
        <v>0.15378317792695245</v>
      </c>
      <c r="O8" s="6">
        <f t="shared" si="0"/>
        <v>0.90648069521439667</v>
      </c>
      <c r="Q8" s="20"/>
    </row>
    <row r="9" spans="1:17" x14ac:dyDescent="0.25">
      <c r="A9" t="s">
        <v>3</v>
      </c>
      <c r="B9" s="4">
        <v>13866.95</v>
      </c>
      <c r="C9" s="4">
        <v>736.87479999999994</v>
      </c>
      <c r="D9" s="4">
        <v>2287.44</v>
      </c>
      <c r="E9" s="4">
        <v>2981.9122000000002</v>
      </c>
      <c r="F9" s="4">
        <v>3742.4912999999992</v>
      </c>
      <c r="G9" s="4">
        <v>4118.2317000000003</v>
      </c>
      <c r="H9" s="4">
        <v>13130.075200000001</v>
      </c>
      <c r="J9" s="6">
        <f t="shared" si="0"/>
        <v>5.3138923844104138E-2</v>
      </c>
      <c r="K9" s="6">
        <f t="shared" si="0"/>
        <v>0.16495624488441943</v>
      </c>
      <c r="L9" s="6">
        <f t="shared" si="0"/>
        <v>0.21503735140027189</v>
      </c>
      <c r="M9" s="6">
        <f t="shared" si="0"/>
        <v>0.26988568502807025</v>
      </c>
      <c r="N9" s="6">
        <f t="shared" si="0"/>
        <v>0.29698179484313419</v>
      </c>
      <c r="O9" s="6">
        <f t="shared" si="0"/>
        <v>0.94686107615589588</v>
      </c>
      <c r="Q9" s="20"/>
    </row>
    <row r="10" spans="1:17" x14ac:dyDescent="0.25">
      <c r="A10" t="s">
        <v>4</v>
      </c>
      <c r="B10" s="4">
        <v>4271.0450999999994</v>
      </c>
      <c r="C10" s="4">
        <v>634.44029999999998</v>
      </c>
      <c r="D10" s="4">
        <v>839.86009999999987</v>
      </c>
      <c r="E10" s="4">
        <v>727.51819999999987</v>
      </c>
      <c r="F10" s="4">
        <v>886.0711</v>
      </c>
      <c r="G10" s="4">
        <v>1183.1553999999999</v>
      </c>
      <c r="H10" s="4">
        <v>3636.6048000000001</v>
      </c>
      <c r="J10" s="6">
        <f t="shared" si="0"/>
        <v>0.14854450963301699</v>
      </c>
      <c r="K10" s="6">
        <f t="shared" si="0"/>
        <v>0.1966404194608013</v>
      </c>
      <c r="L10" s="6">
        <f t="shared" si="0"/>
        <v>0.17033727880794328</v>
      </c>
      <c r="M10" s="6">
        <f t="shared" si="0"/>
        <v>0.20746001956289342</v>
      </c>
      <c r="N10" s="6">
        <f t="shared" si="0"/>
        <v>0.27701777253534504</v>
      </c>
      <c r="O10" s="6">
        <f t="shared" si="0"/>
        <v>0.8514554903669832</v>
      </c>
      <c r="Q10" s="20"/>
    </row>
    <row r="11" spans="1:17" x14ac:dyDescent="0.25">
      <c r="A11" t="s">
        <v>5</v>
      </c>
      <c r="B11" s="4">
        <v>42881.888199999994</v>
      </c>
      <c r="C11" s="4">
        <v>1457.787</v>
      </c>
      <c r="D11" s="4">
        <v>6059.5118999999995</v>
      </c>
      <c r="E11" s="4">
        <v>13600.135600000001</v>
      </c>
      <c r="F11" s="4">
        <v>12114.1829</v>
      </c>
      <c r="G11" s="4">
        <v>9650.2708000000002</v>
      </c>
      <c r="H11" s="4">
        <v>41424.101199999997</v>
      </c>
      <c r="J11" s="6">
        <f t="shared" si="0"/>
        <v>3.3995401349887391E-2</v>
      </c>
      <c r="K11" s="6">
        <f t="shared" si="0"/>
        <v>0.14130702155041766</v>
      </c>
      <c r="L11" s="6">
        <f t="shared" si="0"/>
        <v>0.31715337572285363</v>
      </c>
      <c r="M11" s="6">
        <f t="shared" si="0"/>
        <v>0.28250115394872005</v>
      </c>
      <c r="N11" s="6">
        <f t="shared" si="0"/>
        <v>0.22504304742812145</v>
      </c>
      <c r="O11" s="6">
        <f t="shared" si="0"/>
        <v>0.96600459865011268</v>
      </c>
      <c r="Q11" s="20"/>
    </row>
    <row r="12" spans="1:17" x14ac:dyDescent="0.25">
      <c r="A12" t="s">
        <v>6</v>
      </c>
      <c r="B12" s="4">
        <v>20454.029699999996</v>
      </c>
      <c r="C12" s="4">
        <v>263.14119999999997</v>
      </c>
      <c r="D12" s="4">
        <v>1047.4896999999999</v>
      </c>
      <c r="E12" s="4">
        <v>3433.5171</v>
      </c>
      <c r="F12" s="4">
        <v>5204.6967000000004</v>
      </c>
      <c r="G12" s="4">
        <v>10505.184999999999</v>
      </c>
      <c r="H12" s="4">
        <v>20190.888499999997</v>
      </c>
      <c r="J12" s="6">
        <f t="shared" si="0"/>
        <v>1.2865005275708582E-2</v>
      </c>
      <c r="K12" s="6">
        <f t="shared" si="0"/>
        <v>5.1211898846514343E-2</v>
      </c>
      <c r="L12" s="6">
        <f t="shared" si="0"/>
        <v>0.16786506866175133</v>
      </c>
      <c r="M12" s="6">
        <f t="shared" si="0"/>
        <v>0.25445825474674078</v>
      </c>
      <c r="N12" s="6">
        <f t="shared" si="0"/>
        <v>0.51359977246928523</v>
      </c>
      <c r="O12" s="6">
        <f t="shared" si="0"/>
        <v>0.98713499472429156</v>
      </c>
      <c r="Q12" s="20"/>
    </row>
    <row r="13" spans="1:17" ht="15.75" thickBot="1" x14ac:dyDescent="0.3"/>
    <row r="14" spans="1:17" ht="15.75" thickBot="1" x14ac:dyDescent="0.3">
      <c r="A14" s="33" t="s">
        <v>39</v>
      </c>
      <c r="B14" s="30">
        <f>SUM(B6:B13)</f>
        <v>175428.6629</v>
      </c>
      <c r="C14" s="30">
        <f t="shared" ref="C14:H14" si="1">SUM(C6:C13)</f>
        <v>14788.779700000001</v>
      </c>
      <c r="D14" s="30">
        <f t="shared" si="1"/>
        <v>31158.456999999995</v>
      </c>
      <c r="E14" s="30">
        <f t="shared" si="1"/>
        <v>43674.976899999994</v>
      </c>
      <c r="F14" s="30">
        <f t="shared" si="1"/>
        <v>46759.410099999994</v>
      </c>
      <c r="G14" s="30">
        <f t="shared" si="1"/>
        <v>39047.039199999999</v>
      </c>
      <c r="H14" s="30">
        <f t="shared" si="1"/>
        <v>160639.88320000001</v>
      </c>
      <c r="J14" s="2">
        <f>C14/B14</f>
        <v>8.4300817526210547E-2</v>
      </c>
      <c r="K14" s="2">
        <f>D14/$H14</f>
        <v>0.19396463928703847</v>
      </c>
      <c r="L14" s="2">
        <f>E14/$H14</f>
        <v>0.271881278982404</v>
      </c>
      <c r="M14" s="2">
        <f>F14/$H14</f>
        <v>0.29108219682769287</v>
      </c>
      <c r="N14" s="2">
        <f>G14/$H14</f>
        <v>0.24307188490286449</v>
      </c>
      <c r="O14" s="2">
        <f>H14/B14</f>
        <v>0.91569918247378956</v>
      </c>
    </row>
  </sheetData>
  <mergeCells count="13">
    <mergeCell ref="G3:G5"/>
    <mergeCell ref="B3:B5"/>
    <mergeCell ref="C3:C5"/>
    <mergeCell ref="D3:D5"/>
    <mergeCell ref="E3:E5"/>
    <mergeCell ref="F3:F5"/>
    <mergeCell ref="O3:O5"/>
    <mergeCell ref="H3:H5"/>
    <mergeCell ref="J3:J5"/>
    <mergeCell ref="K3:K5"/>
    <mergeCell ref="L3:L5"/>
    <mergeCell ref="M3:M5"/>
    <mergeCell ref="N3:N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1CAC2-2B9A-4F81-AF86-692C0497CFC4}">
  <sheetPr>
    <tabColor theme="5" tint="-0.499984740745262"/>
  </sheetPr>
  <dimension ref="B1:AI16"/>
  <sheetViews>
    <sheetView workbookViewId="0"/>
  </sheetViews>
  <sheetFormatPr defaultRowHeight="15" x14ac:dyDescent="0.25"/>
  <cols>
    <col min="7" max="7" width="2.7109375" customWidth="1"/>
    <col min="11" max="11" width="2.7109375" customWidth="1"/>
    <col min="15" max="15" width="2.7109375" customWidth="1"/>
    <col min="19" max="19" width="2.7109375" customWidth="1"/>
    <col min="23" max="23" width="2.7109375" customWidth="1"/>
    <col min="27" max="27" width="2.7109375" customWidth="1"/>
    <col min="31" max="31" width="2.7109375" customWidth="1"/>
  </cols>
  <sheetData>
    <row r="1" spans="2:35" x14ac:dyDescent="0.25">
      <c r="B1" s="90"/>
    </row>
    <row r="2" spans="2:35" ht="27" thickBot="1" x14ac:dyDescent="0.45">
      <c r="B2" s="91"/>
      <c r="H2" s="250" t="s">
        <v>113</v>
      </c>
      <c r="I2" s="249"/>
      <c r="J2" s="249"/>
      <c r="L2" s="250" t="s">
        <v>114</v>
      </c>
      <c r="M2" s="249"/>
      <c r="N2" s="249"/>
      <c r="P2" s="250" t="s">
        <v>115</v>
      </c>
      <c r="Q2" s="249"/>
      <c r="R2" s="249"/>
      <c r="T2" s="250" t="s">
        <v>116</v>
      </c>
      <c r="U2" s="249"/>
      <c r="V2" s="249"/>
      <c r="X2" s="250" t="s">
        <v>113</v>
      </c>
      <c r="Y2" s="249"/>
      <c r="Z2" s="249"/>
      <c r="AB2" s="250" t="s">
        <v>114</v>
      </c>
      <c r="AC2" s="249"/>
      <c r="AD2" s="249"/>
      <c r="AF2" s="250" t="s">
        <v>115</v>
      </c>
      <c r="AG2" s="249"/>
      <c r="AH2" s="249"/>
    </row>
    <row r="3" spans="2:35" ht="15.75" thickBot="1" x14ac:dyDescent="0.3">
      <c r="C3" s="8"/>
      <c r="D3" s="8"/>
      <c r="E3" s="8"/>
      <c r="F3" s="8"/>
      <c r="H3" s="201"/>
      <c r="I3" s="201"/>
      <c r="J3" s="201"/>
      <c r="L3" s="201"/>
      <c r="M3" s="201"/>
      <c r="N3" s="201"/>
      <c r="P3" s="201"/>
      <c r="Q3" s="201"/>
      <c r="R3" s="201"/>
      <c r="T3" s="201"/>
      <c r="U3" s="201"/>
      <c r="V3" s="201"/>
      <c r="X3" s="201"/>
      <c r="Y3" s="201"/>
      <c r="Z3" s="201"/>
      <c r="AB3" s="201"/>
      <c r="AC3" s="201"/>
      <c r="AD3" s="201"/>
      <c r="AF3" s="201"/>
      <c r="AG3" s="201"/>
      <c r="AH3" s="201"/>
    </row>
    <row r="4" spans="2:35" ht="15.75" thickBot="1" x14ac:dyDescent="0.3">
      <c r="B4" s="251" t="s">
        <v>38</v>
      </c>
      <c r="C4" s="88"/>
      <c r="H4" s="248" t="s">
        <v>117</v>
      </c>
      <c r="I4" s="248" t="s">
        <v>118</v>
      </c>
      <c r="J4" s="248" t="s">
        <v>119</v>
      </c>
      <c r="L4" s="248" t="s">
        <v>117</v>
      </c>
      <c r="M4" s="248" t="s">
        <v>118</v>
      </c>
      <c r="N4" s="248" t="s">
        <v>119</v>
      </c>
      <c r="P4" s="248" t="s">
        <v>120</v>
      </c>
      <c r="Q4" s="248" t="s">
        <v>121</v>
      </c>
      <c r="R4" s="248" t="s">
        <v>122</v>
      </c>
      <c r="T4" s="248" t="s">
        <v>117</v>
      </c>
      <c r="U4" s="248" t="s">
        <v>118</v>
      </c>
      <c r="V4" s="248" t="s">
        <v>119</v>
      </c>
      <c r="X4" s="248" t="s">
        <v>117</v>
      </c>
      <c r="Y4" s="248" t="s">
        <v>118</v>
      </c>
      <c r="Z4" s="248" t="s">
        <v>119</v>
      </c>
      <c r="AB4" s="248" t="s">
        <v>117</v>
      </c>
      <c r="AC4" s="248" t="s">
        <v>118</v>
      </c>
      <c r="AD4" s="248" t="s">
        <v>119</v>
      </c>
      <c r="AF4" s="248" t="s">
        <v>120</v>
      </c>
      <c r="AG4" s="248" t="s">
        <v>121</v>
      </c>
      <c r="AH4" s="248" t="s">
        <v>122</v>
      </c>
    </row>
    <row r="5" spans="2:35" ht="15.75" thickBot="1" x14ac:dyDescent="0.3">
      <c r="B5" s="249"/>
      <c r="C5" s="252" t="s">
        <v>26</v>
      </c>
      <c r="D5" s="188"/>
      <c r="E5" s="188"/>
      <c r="F5" s="188"/>
      <c r="H5" s="249"/>
      <c r="I5" s="249"/>
      <c r="J5" s="249"/>
      <c r="L5" s="249"/>
      <c r="M5" s="249"/>
      <c r="N5" s="249"/>
      <c r="P5" s="249"/>
      <c r="Q5" s="249"/>
      <c r="R5" s="249"/>
      <c r="T5" s="249"/>
      <c r="U5" s="249"/>
      <c r="V5" s="249"/>
      <c r="X5" s="249"/>
      <c r="Y5" s="249"/>
      <c r="Z5" s="249"/>
      <c r="AB5" s="249"/>
      <c r="AC5" s="249"/>
      <c r="AD5" s="249"/>
      <c r="AF5" s="249"/>
      <c r="AG5" s="249"/>
      <c r="AH5" s="249"/>
    </row>
    <row r="6" spans="2:35" ht="24.75" thickBot="1" x14ac:dyDescent="0.3">
      <c r="B6" s="201"/>
      <c r="C6" s="7" t="s">
        <v>24</v>
      </c>
      <c r="D6" s="9" t="s">
        <v>15</v>
      </c>
      <c r="E6" s="9" t="s">
        <v>16</v>
      </c>
      <c r="F6" s="9" t="s">
        <v>17</v>
      </c>
      <c r="H6" s="201"/>
      <c r="I6" s="201"/>
      <c r="J6" s="201"/>
      <c r="L6" s="201"/>
      <c r="M6" s="201"/>
      <c r="N6" s="201"/>
      <c r="P6" s="201"/>
      <c r="Q6" s="201"/>
      <c r="R6" s="201"/>
      <c r="T6" s="201"/>
      <c r="U6" s="201"/>
      <c r="V6" s="201"/>
      <c r="X6" s="201"/>
      <c r="Y6" s="201"/>
      <c r="Z6" s="201"/>
      <c r="AB6" s="201"/>
      <c r="AC6" s="201"/>
      <c r="AD6" s="201"/>
      <c r="AF6" s="201"/>
      <c r="AG6" s="201"/>
      <c r="AH6" s="201"/>
    </row>
    <row r="7" spans="2:35" x14ac:dyDescent="0.25">
      <c r="B7" t="s">
        <v>0</v>
      </c>
      <c r="C7" s="18">
        <v>25258</v>
      </c>
      <c r="D7" s="18">
        <v>8208</v>
      </c>
      <c r="E7" s="18">
        <v>11136</v>
      </c>
      <c r="F7" s="18">
        <v>14081</v>
      </c>
      <c r="H7" s="18">
        <v>4588</v>
      </c>
      <c r="I7" s="18">
        <v>7537</v>
      </c>
      <c r="J7" s="18">
        <v>11269</v>
      </c>
      <c r="L7" s="18">
        <v>6181</v>
      </c>
      <c r="M7" s="18">
        <v>9309</v>
      </c>
      <c r="N7" s="18">
        <v>12832</v>
      </c>
      <c r="P7" s="18">
        <v>867</v>
      </c>
      <c r="Q7" s="18">
        <v>737</v>
      </c>
      <c r="R7" s="18">
        <v>507</v>
      </c>
      <c r="T7" s="18">
        <v>7048</v>
      </c>
      <c r="U7" s="18">
        <v>10046</v>
      </c>
      <c r="V7" s="18">
        <v>13339</v>
      </c>
      <c r="X7" s="89">
        <f>H7/D7</f>
        <v>0.55896686159844056</v>
      </c>
      <c r="Y7" s="89">
        <f>I7/E7</f>
        <v>0.67681393678160917</v>
      </c>
      <c r="Z7" s="89">
        <f>J7/F7</f>
        <v>0.80029827427029332</v>
      </c>
      <c r="AB7" s="92">
        <f>L7/D7</f>
        <v>0.75304580896686157</v>
      </c>
      <c r="AC7" s="92">
        <f>M7/E7</f>
        <v>0.8359375</v>
      </c>
      <c r="AD7" s="92">
        <f>N7/F7</f>
        <v>0.91129891342944391</v>
      </c>
      <c r="AF7" s="92">
        <f t="shared" ref="AF7:AH13" si="0">T7/$C7</f>
        <v>0.27904030406207936</v>
      </c>
      <c r="AG7" s="92">
        <f t="shared" si="0"/>
        <v>0.39773537097157335</v>
      </c>
      <c r="AH7" s="92">
        <f t="shared" si="0"/>
        <v>0.52810990577242856</v>
      </c>
      <c r="AI7" s="18"/>
    </row>
    <row r="8" spans="2:35" ht="15.75" customHeight="1" x14ac:dyDescent="0.25">
      <c r="B8" t="s">
        <v>1</v>
      </c>
      <c r="C8" s="18">
        <v>27143</v>
      </c>
      <c r="D8" s="18">
        <v>4919</v>
      </c>
      <c r="E8" s="18">
        <v>7282</v>
      </c>
      <c r="F8" s="18">
        <v>9851</v>
      </c>
      <c r="H8" s="18">
        <v>2366</v>
      </c>
      <c r="I8" s="18">
        <v>4898</v>
      </c>
      <c r="J8" s="18">
        <v>7162</v>
      </c>
      <c r="L8" s="18">
        <v>3652</v>
      </c>
      <c r="M8" s="18">
        <v>6168</v>
      </c>
      <c r="N8" s="18">
        <v>8655</v>
      </c>
      <c r="P8" s="18">
        <v>2784</v>
      </c>
      <c r="Q8" s="18">
        <v>2461</v>
      </c>
      <c r="R8" s="18">
        <v>2128</v>
      </c>
      <c r="T8" s="18">
        <v>6436</v>
      </c>
      <c r="U8" s="18">
        <v>8629</v>
      </c>
      <c r="V8" s="18">
        <v>10783</v>
      </c>
      <c r="X8" s="89">
        <f t="shared" ref="X8:X13" si="1">H8/D8</f>
        <v>0.48099207155925999</v>
      </c>
      <c r="Y8" s="89">
        <f t="shared" ref="Y8:Y13" si="2">I8/E8</f>
        <v>0.6726174127986817</v>
      </c>
      <c r="Z8" s="89">
        <f t="shared" ref="Z8:Z13" si="3">J8/F8</f>
        <v>0.7270327885493858</v>
      </c>
      <c r="AB8" s="92">
        <f t="shared" ref="AB8:AD15" si="4">L8/D8</f>
        <v>0.74242732262655009</v>
      </c>
      <c r="AC8" s="92">
        <f t="shared" ref="AC8:AC13" si="5">M8/E8</f>
        <v>0.84702004943696785</v>
      </c>
      <c r="AD8" s="92">
        <f t="shared" ref="AD8:AD13" si="6">N8/F8</f>
        <v>0.87859100598923967</v>
      </c>
      <c r="AF8" s="92">
        <f t="shared" si="0"/>
        <v>0.23711454150241315</v>
      </c>
      <c r="AG8" s="92">
        <f t="shared" si="0"/>
        <v>0.31790885311129941</v>
      </c>
      <c r="AH8" s="92">
        <f t="shared" si="0"/>
        <v>0.39726633017720958</v>
      </c>
    </row>
    <row r="9" spans="2:35" x14ac:dyDescent="0.25">
      <c r="B9" t="s">
        <v>2</v>
      </c>
      <c r="C9" s="18">
        <v>40779</v>
      </c>
      <c r="D9" s="18">
        <v>4032</v>
      </c>
      <c r="E9" s="18">
        <v>6384</v>
      </c>
      <c r="F9" s="18">
        <v>11635</v>
      </c>
      <c r="H9" s="18">
        <v>1464</v>
      </c>
      <c r="I9" s="18">
        <v>3037</v>
      </c>
      <c r="J9" s="18">
        <v>7206</v>
      </c>
      <c r="L9" s="18">
        <v>2685</v>
      </c>
      <c r="M9" s="18">
        <v>4854</v>
      </c>
      <c r="N9" s="18">
        <v>9901</v>
      </c>
      <c r="P9" s="18">
        <v>5965</v>
      </c>
      <c r="Q9" s="18">
        <v>5541</v>
      </c>
      <c r="R9" s="18">
        <v>4682</v>
      </c>
      <c r="T9" s="18">
        <v>8650</v>
      </c>
      <c r="U9" s="18">
        <v>10395</v>
      </c>
      <c r="V9" s="18">
        <v>14583</v>
      </c>
      <c r="X9" s="89">
        <f t="shared" si="1"/>
        <v>0.36309523809523808</v>
      </c>
      <c r="Y9" s="89">
        <f t="shared" si="2"/>
        <v>0.4757205513784461</v>
      </c>
      <c r="Z9" s="89">
        <f t="shared" si="3"/>
        <v>0.61933820369574555</v>
      </c>
      <c r="AB9" s="92">
        <f t="shared" si="4"/>
        <v>0.66592261904761907</v>
      </c>
      <c r="AC9" s="92">
        <f t="shared" si="5"/>
        <v>0.76033834586466165</v>
      </c>
      <c r="AD9" s="92">
        <f t="shared" si="6"/>
        <v>0.85096691018478732</v>
      </c>
      <c r="AF9" s="92">
        <f t="shared" si="0"/>
        <v>0.21211898280977953</v>
      </c>
      <c r="AG9" s="92">
        <f t="shared" si="0"/>
        <v>0.2549106157581108</v>
      </c>
      <c r="AH9" s="92">
        <f t="shared" si="0"/>
        <v>0.35761053483410576</v>
      </c>
    </row>
    <row r="10" spans="2:35" x14ac:dyDescent="0.25">
      <c r="B10" t="s">
        <v>3</v>
      </c>
      <c r="C10" s="18">
        <v>13870</v>
      </c>
      <c r="D10" s="18">
        <v>310</v>
      </c>
      <c r="E10" s="18">
        <v>606</v>
      </c>
      <c r="F10" s="18">
        <v>1432</v>
      </c>
      <c r="H10" s="18">
        <v>16</v>
      </c>
      <c r="I10" s="18">
        <v>71</v>
      </c>
      <c r="J10" s="18">
        <v>490</v>
      </c>
      <c r="L10" s="18">
        <v>180</v>
      </c>
      <c r="M10" s="18">
        <v>382</v>
      </c>
      <c r="N10" s="18">
        <v>1174</v>
      </c>
      <c r="P10" s="18">
        <v>3877</v>
      </c>
      <c r="Q10" s="18">
        <v>3810</v>
      </c>
      <c r="R10" s="18">
        <v>3547</v>
      </c>
      <c r="T10" s="18">
        <v>4057</v>
      </c>
      <c r="U10" s="18">
        <v>4192</v>
      </c>
      <c r="V10" s="18">
        <v>4721</v>
      </c>
      <c r="X10" s="89">
        <f t="shared" si="1"/>
        <v>5.1612903225806452E-2</v>
      </c>
      <c r="Y10" s="89">
        <f t="shared" si="2"/>
        <v>0.11716171617161716</v>
      </c>
      <c r="Z10" s="89">
        <f t="shared" si="3"/>
        <v>0.34217877094972066</v>
      </c>
      <c r="AB10" s="92">
        <f t="shared" si="4"/>
        <v>0.58064516129032262</v>
      </c>
      <c r="AC10" s="92">
        <f t="shared" si="5"/>
        <v>0.63036303630363033</v>
      </c>
      <c r="AD10" s="92">
        <f t="shared" si="6"/>
        <v>0.81983240223463683</v>
      </c>
      <c r="AF10" s="92">
        <f t="shared" si="0"/>
        <v>0.29250180245133384</v>
      </c>
      <c r="AG10" s="92">
        <f t="shared" si="0"/>
        <v>0.30223503965392934</v>
      </c>
      <c r="AH10" s="92">
        <f t="shared" si="0"/>
        <v>0.3403749098774333</v>
      </c>
    </row>
    <row r="11" spans="2:35" x14ac:dyDescent="0.25">
      <c r="B11" t="s">
        <v>4</v>
      </c>
      <c r="C11" s="18">
        <v>4271</v>
      </c>
      <c r="D11" s="18">
        <v>778</v>
      </c>
      <c r="E11" s="18">
        <v>1269</v>
      </c>
      <c r="F11" s="18">
        <v>1545</v>
      </c>
      <c r="H11" s="18">
        <v>3</v>
      </c>
      <c r="I11" s="18">
        <v>112</v>
      </c>
      <c r="J11" s="18">
        <v>524</v>
      </c>
      <c r="L11" s="18">
        <v>419</v>
      </c>
      <c r="M11" s="18">
        <v>768</v>
      </c>
      <c r="N11" s="18">
        <v>1304</v>
      </c>
      <c r="P11" s="18">
        <v>888</v>
      </c>
      <c r="Q11" s="18">
        <v>696</v>
      </c>
      <c r="R11" s="18">
        <v>574</v>
      </c>
      <c r="T11" s="18">
        <v>1307</v>
      </c>
      <c r="U11" s="18">
        <v>1464</v>
      </c>
      <c r="V11" s="18">
        <v>1878</v>
      </c>
      <c r="X11" s="93">
        <f t="shared" si="1"/>
        <v>3.8560411311053984E-3</v>
      </c>
      <c r="Y11" s="89">
        <f t="shared" si="2"/>
        <v>8.8258471237194644E-2</v>
      </c>
      <c r="Z11" s="89">
        <f t="shared" si="3"/>
        <v>0.33915857605177996</v>
      </c>
      <c r="AB11" s="92">
        <f t="shared" si="4"/>
        <v>0.53856041131105403</v>
      </c>
      <c r="AC11" s="92">
        <f t="shared" si="5"/>
        <v>0.60520094562647753</v>
      </c>
      <c r="AD11" s="92">
        <f t="shared" si="6"/>
        <v>0.84401294498381874</v>
      </c>
      <c r="AF11" s="92">
        <f t="shared" si="0"/>
        <v>0.30601732615312571</v>
      </c>
      <c r="AG11" s="92">
        <f t="shared" si="0"/>
        <v>0.34277686724420509</v>
      </c>
      <c r="AH11" s="92">
        <f t="shared" si="0"/>
        <v>0.43970966986654181</v>
      </c>
    </row>
    <row r="12" spans="2:35" x14ac:dyDescent="0.25">
      <c r="B12" t="s">
        <v>5</v>
      </c>
      <c r="C12" s="18">
        <v>40813</v>
      </c>
      <c r="D12" s="18">
        <v>1276</v>
      </c>
      <c r="E12" s="18">
        <v>2649</v>
      </c>
      <c r="F12" s="18">
        <v>7378</v>
      </c>
      <c r="H12" s="18">
        <v>194</v>
      </c>
      <c r="I12" s="18">
        <v>421</v>
      </c>
      <c r="J12" s="18">
        <v>2320</v>
      </c>
      <c r="L12" s="18">
        <v>820</v>
      </c>
      <c r="M12" s="18">
        <v>1649</v>
      </c>
      <c r="N12" s="18">
        <v>5779</v>
      </c>
      <c r="P12" s="18">
        <v>10012</v>
      </c>
      <c r="Q12" s="18">
        <v>9443</v>
      </c>
      <c r="R12" s="18">
        <v>7704</v>
      </c>
      <c r="T12" s="18">
        <v>10832</v>
      </c>
      <c r="U12" s="18">
        <v>11092</v>
      </c>
      <c r="V12" s="18">
        <v>13483</v>
      </c>
      <c r="X12" s="89">
        <f t="shared" si="1"/>
        <v>0.15203761755485892</v>
      </c>
      <c r="Y12" s="89">
        <f t="shared" si="2"/>
        <v>0.1589278973197433</v>
      </c>
      <c r="Z12" s="89">
        <f t="shared" si="3"/>
        <v>0.31444835998915693</v>
      </c>
      <c r="AB12" s="92">
        <f t="shared" si="4"/>
        <v>0.64263322884012541</v>
      </c>
      <c r="AC12" s="92">
        <f t="shared" si="5"/>
        <v>0.62249905624764057</v>
      </c>
      <c r="AD12" s="92">
        <f t="shared" si="6"/>
        <v>0.78327460016264572</v>
      </c>
      <c r="AF12" s="92">
        <f t="shared" si="0"/>
        <v>0.26540563055889055</v>
      </c>
      <c r="AG12" s="92">
        <f t="shared" si="0"/>
        <v>0.27177614975620512</v>
      </c>
      <c r="AH12" s="92">
        <f t="shared" si="0"/>
        <v>0.33036042437458651</v>
      </c>
    </row>
    <row r="13" spans="2:35" x14ac:dyDescent="0.25">
      <c r="B13" t="s">
        <v>6</v>
      </c>
      <c r="C13" s="18">
        <v>20458</v>
      </c>
      <c r="D13" s="18">
        <v>1600</v>
      </c>
      <c r="E13" s="18">
        <v>2936</v>
      </c>
      <c r="F13" s="18">
        <v>6340</v>
      </c>
      <c r="H13" s="18">
        <v>291</v>
      </c>
      <c r="I13" s="18">
        <v>776</v>
      </c>
      <c r="J13" s="18">
        <v>2193</v>
      </c>
      <c r="L13" s="18">
        <v>1427</v>
      </c>
      <c r="M13" s="18">
        <v>2661</v>
      </c>
      <c r="N13" s="18">
        <v>6030</v>
      </c>
      <c r="P13" s="18">
        <v>11409</v>
      </c>
      <c r="Q13" s="18">
        <v>10710</v>
      </c>
      <c r="R13" s="18">
        <v>8766</v>
      </c>
      <c r="T13" s="18">
        <v>12836</v>
      </c>
      <c r="U13" s="18">
        <v>13371</v>
      </c>
      <c r="V13" s="18">
        <v>14796</v>
      </c>
      <c r="X13" s="89">
        <f t="shared" si="1"/>
        <v>0.18187500000000001</v>
      </c>
      <c r="Y13" s="89">
        <f t="shared" si="2"/>
        <v>0.26430517711171664</v>
      </c>
      <c r="Z13" s="89">
        <f t="shared" si="3"/>
        <v>0.34589905362776024</v>
      </c>
      <c r="AB13" s="92">
        <f t="shared" si="4"/>
        <v>0.89187499999999997</v>
      </c>
      <c r="AC13" s="92">
        <f t="shared" si="5"/>
        <v>0.90633514986376018</v>
      </c>
      <c r="AD13" s="92">
        <f t="shared" si="6"/>
        <v>0.95110410094637221</v>
      </c>
      <c r="AF13" s="92">
        <f t="shared" si="0"/>
        <v>0.62743181151627725</v>
      </c>
      <c r="AG13" s="92">
        <f t="shared" si="0"/>
        <v>0.65358295043503767</v>
      </c>
      <c r="AH13" s="92">
        <f t="shared" si="0"/>
        <v>0.72323785316257694</v>
      </c>
    </row>
    <row r="14" spans="2:35" ht="15.75" thickBot="1" x14ac:dyDescent="0.3">
      <c r="C14" s="18"/>
      <c r="D14" s="18"/>
      <c r="E14" s="18"/>
      <c r="F14" s="18"/>
      <c r="H14" s="18"/>
      <c r="I14" s="18"/>
      <c r="J14" s="18"/>
      <c r="L14" s="18"/>
      <c r="M14" s="18"/>
      <c r="N14" s="18"/>
      <c r="P14" s="18"/>
      <c r="Q14" s="18"/>
      <c r="R14" s="18"/>
      <c r="T14" s="18"/>
      <c r="U14" s="18"/>
      <c r="V14" s="18"/>
    </row>
    <row r="15" spans="2:35" ht="15.75" thickBot="1" x14ac:dyDescent="0.3">
      <c r="B15" s="74" t="s">
        <v>65</v>
      </c>
      <c r="C15" s="71">
        <f>SUM(C7:C14)</f>
        <v>172592</v>
      </c>
      <c r="D15" s="71">
        <f>SUM(D7:D14)</f>
        <v>21123</v>
      </c>
      <c r="E15" s="71">
        <f>SUM(E7:E14)</f>
        <v>32262</v>
      </c>
      <c r="F15" s="71">
        <f>SUM(F7:F14)</f>
        <v>52262</v>
      </c>
      <c r="H15" s="71">
        <f>SUM(H7:H14)</f>
        <v>8922</v>
      </c>
      <c r="I15" s="71">
        <f>SUM(I7:I14)</f>
        <v>16852</v>
      </c>
      <c r="J15" s="71">
        <f>SUM(J7:J14)</f>
        <v>31164</v>
      </c>
      <c r="L15" s="71">
        <f>SUM(L7:L14)</f>
        <v>15364</v>
      </c>
      <c r="M15" s="71">
        <f>SUM(M7:M14)</f>
        <v>25791</v>
      </c>
      <c r="N15" s="71">
        <f>SUM(N7:N14)</f>
        <v>45675</v>
      </c>
      <c r="P15" s="71">
        <f>SUM(P7:P14)</f>
        <v>35802</v>
      </c>
      <c r="Q15" s="71">
        <f>SUM(Q7:Q14)</f>
        <v>33398</v>
      </c>
      <c r="R15" s="71">
        <f>SUM(R7:R14)</f>
        <v>27908</v>
      </c>
      <c r="T15" s="71">
        <f>SUM(T7:T14)</f>
        <v>51166</v>
      </c>
      <c r="U15" s="71">
        <f>SUM(U7:U14)</f>
        <v>59189</v>
      </c>
      <c r="V15" s="71">
        <f>SUM(V7:V14)</f>
        <v>73583</v>
      </c>
      <c r="X15" s="89">
        <f>H15/D15</f>
        <v>0.42238318420678883</v>
      </c>
      <c r="Y15" s="89">
        <f>I15/E15</f>
        <v>0.52234827351063173</v>
      </c>
      <c r="Z15" s="89">
        <f>J15/F15</f>
        <v>0.59630324136083579</v>
      </c>
      <c r="AB15" s="92">
        <f t="shared" si="4"/>
        <v>0.72735880320030299</v>
      </c>
      <c r="AC15" s="92">
        <f t="shared" si="4"/>
        <v>0.79942347033661898</v>
      </c>
      <c r="AD15" s="92">
        <f t="shared" si="4"/>
        <v>0.87396196088936517</v>
      </c>
    </row>
    <row r="16" spans="2:35" x14ac:dyDescent="0.25">
      <c r="C16" s="18"/>
      <c r="D16" s="18"/>
      <c r="E16" s="18"/>
      <c r="F16" s="18"/>
      <c r="H16" s="18"/>
      <c r="I16" s="18"/>
      <c r="J16" s="18"/>
      <c r="L16" s="18"/>
      <c r="M16" s="18"/>
      <c r="N16" s="18"/>
      <c r="P16" s="18"/>
      <c r="Q16" s="18"/>
      <c r="R16" s="18"/>
    </row>
  </sheetData>
  <mergeCells count="30">
    <mergeCell ref="AF4:AF6"/>
    <mergeCell ref="AG4:AG6"/>
    <mergeCell ref="AH4:AH6"/>
    <mergeCell ref="AF2:AH3"/>
    <mergeCell ref="M4:M6"/>
    <mergeCell ref="AB4:AB6"/>
    <mergeCell ref="AC4:AC6"/>
    <mergeCell ref="AD4:AD6"/>
    <mergeCell ref="AB2:AD3"/>
    <mergeCell ref="V4:V6"/>
    <mergeCell ref="X2:Z3"/>
    <mergeCell ref="X4:X6"/>
    <mergeCell ref="Y4:Y6"/>
    <mergeCell ref="Z4:Z6"/>
    <mergeCell ref="N4:N6"/>
    <mergeCell ref="P4:P6"/>
    <mergeCell ref="B4:B6"/>
    <mergeCell ref="H4:H6"/>
    <mergeCell ref="I4:I6"/>
    <mergeCell ref="J4:J6"/>
    <mergeCell ref="L4:L6"/>
    <mergeCell ref="C5:F5"/>
    <mergeCell ref="Q4:Q6"/>
    <mergeCell ref="R4:R6"/>
    <mergeCell ref="T4:T6"/>
    <mergeCell ref="U4:U6"/>
    <mergeCell ref="H2:J3"/>
    <mergeCell ref="L2:N3"/>
    <mergeCell ref="P2:R3"/>
    <mergeCell ref="T2:V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901AD-A72F-4212-A177-A6B4A72E2DD2}">
  <sheetPr>
    <tabColor theme="5" tint="-0.499984740745262"/>
  </sheetPr>
  <dimension ref="B1:BQ15"/>
  <sheetViews>
    <sheetView zoomScale="98" zoomScaleNormal="98" workbookViewId="0"/>
  </sheetViews>
  <sheetFormatPr defaultRowHeight="15" x14ac:dyDescent="0.25"/>
  <cols>
    <col min="1" max="1" width="2.7109375" customWidth="1"/>
    <col min="2" max="2" width="14.7109375" customWidth="1"/>
    <col min="7" max="7" width="1.85546875" customWidth="1"/>
    <col min="11" max="11" width="1.85546875" customWidth="1"/>
    <col min="15" max="15" width="1.5703125" customWidth="1"/>
    <col min="19" max="19" width="1.85546875" customWidth="1"/>
    <col min="23" max="23" width="3.42578125" customWidth="1"/>
    <col min="26" max="26" width="3" customWidth="1"/>
    <col min="30" max="30" width="3" customWidth="1"/>
    <col min="34" max="34" width="3" customWidth="1"/>
    <col min="38" max="38" width="2.5703125" customWidth="1"/>
    <col min="42" max="42" width="2.5703125" customWidth="1"/>
    <col min="46" max="46" width="2.28515625" customWidth="1"/>
    <col min="50" max="50" width="2.28515625" customWidth="1"/>
    <col min="51" max="53" width="9.140625" customWidth="1"/>
    <col min="54" max="54" width="2.28515625" customWidth="1"/>
    <col min="55" max="57" width="9.140625" customWidth="1"/>
    <col min="58" max="58" width="2.28515625" customWidth="1"/>
    <col min="62" max="62" width="2.28515625" customWidth="1"/>
    <col min="66" max="66" width="2.28515625" customWidth="1"/>
  </cols>
  <sheetData>
    <row r="1" spans="2:69" x14ac:dyDescent="0.25">
      <c r="B1" s="10" t="s">
        <v>21</v>
      </c>
    </row>
    <row r="2" spans="2:69" x14ac:dyDescent="0.25">
      <c r="B2" t="s">
        <v>22</v>
      </c>
      <c r="C2" t="s">
        <v>23</v>
      </c>
    </row>
    <row r="3" spans="2:69" ht="15.75" customHeight="1" thickBot="1" x14ac:dyDescent="0.3"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</row>
    <row r="4" spans="2:69" ht="15.75" customHeight="1" thickBot="1" x14ac:dyDescent="0.3">
      <c r="C4" s="11" t="s">
        <v>24</v>
      </c>
      <c r="P4" s="257" t="s">
        <v>25</v>
      </c>
      <c r="Q4" s="249"/>
      <c r="R4" s="249"/>
      <c r="T4" s="257" t="s">
        <v>25</v>
      </c>
      <c r="U4" s="249"/>
      <c r="V4" s="249"/>
      <c r="X4" s="198" t="s">
        <v>24</v>
      </c>
      <c r="Y4" s="188"/>
      <c r="AL4" s="13"/>
    </row>
    <row r="5" spans="2:69" ht="36" customHeight="1" thickBot="1" x14ac:dyDescent="0.3">
      <c r="B5" s="14"/>
      <c r="C5" s="252" t="s">
        <v>26</v>
      </c>
      <c r="D5" s="252" t="s">
        <v>27</v>
      </c>
      <c r="E5" s="188"/>
      <c r="F5" s="188"/>
      <c r="H5" s="252" t="s">
        <v>42</v>
      </c>
      <c r="I5" s="188"/>
      <c r="J5" s="188"/>
      <c r="K5" s="12"/>
      <c r="L5" s="252" t="s">
        <v>14</v>
      </c>
      <c r="M5" s="188"/>
      <c r="N5" s="188"/>
      <c r="O5" s="12"/>
      <c r="P5" s="260" t="s">
        <v>28</v>
      </c>
      <c r="Q5" s="188"/>
      <c r="R5" s="188"/>
      <c r="T5" s="254" t="s">
        <v>29</v>
      </c>
      <c r="U5" s="255"/>
      <c r="V5" s="255"/>
      <c r="W5" s="12"/>
      <c r="X5" s="258" t="s">
        <v>18</v>
      </c>
      <c r="Y5" s="258" t="s">
        <v>19</v>
      </c>
      <c r="Z5" s="13"/>
      <c r="AA5" s="259" t="s">
        <v>20</v>
      </c>
      <c r="AB5" s="188"/>
      <c r="AC5" s="188"/>
      <c r="AE5" s="256" t="s">
        <v>30</v>
      </c>
      <c r="AF5" s="188"/>
      <c r="AG5" s="188"/>
      <c r="AI5" s="259" t="s">
        <v>31</v>
      </c>
      <c r="AJ5" s="188"/>
      <c r="AK5" s="188"/>
      <c r="AM5" s="259" t="s">
        <v>32</v>
      </c>
      <c r="AN5" s="188"/>
      <c r="AO5" s="188"/>
      <c r="AQ5" s="256" t="s">
        <v>33</v>
      </c>
      <c r="AR5" s="188"/>
      <c r="AS5" s="188"/>
      <c r="AU5" s="253" t="s">
        <v>34</v>
      </c>
      <c r="AV5" s="188"/>
      <c r="AW5" s="188"/>
      <c r="AY5" s="253" t="s">
        <v>40</v>
      </c>
      <c r="AZ5" s="188"/>
      <c r="BA5" s="188"/>
      <c r="BC5" s="254" t="s">
        <v>41</v>
      </c>
      <c r="BD5" s="255"/>
      <c r="BE5" s="255"/>
      <c r="BG5" s="252" t="s">
        <v>35</v>
      </c>
      <c r="BH5" s="188"/>
      <c r="BI5" s="188"/>
      <c r="BK5" s="252" t="s">
        <v>36</v>
      </c>
      <c r="BL5" s="188"/>
      <c r="BM5" s="188"/>
      <c r="BO5" s="252" t="s">
        <v>37</v>
      </c>
      <c r="BP5" s="188"/>
      <c r="BQ5" s="188"/>
    </row>
    <row r="6" spans="2:69" ht="15.75" customHeight="1" thickBot="1" x14ac:dyDescent="0.3">
      <c r="B6" s="15" t="s">
        <v>38</v>
      </c>
      <c r="C6" s="188"/>
      <c r="D6" s="9" t="s">
        <v>15</v>
      </c>
      <c r="E6" s="9" t="s">
        <v>16</v>
      </c>
      <c r="F6" s="9" t="s">
        <v>17</v>
      </c>
      <c r="G6" s="9"/>
      <c r="H6" s="9" t="s">
        <v>15</v>
      </c>
      <c r="I6" s="9" t="s">
        <v>16</v>
      </c>
      <c r="J6" s="9" t="s">
        <v>17</v>
      </c>
      <c r="K6" s="9"/>
      <c r="L6" s="9" t="s">
        <v>15</v>
      </c>
      <c r="M6" s="9" t="s">
        <v>16</v>
      </c>
      <c r="N6" s="9" t="s">
        <v>17</v>
      </c>
      <c r="O6" s="9"/>
      <c r="P6" s="9" t="s">
        <v>15</v>
      </c>
      <c r="Q6" s="9" t="s">
        <v>16</v>
      </c>
      <c r="R6" s="9" t="s">
        <v>17</v>
      </c>
      <c r="T6" s="9" t="s">
        <v>15</v>
      </c>
      <c r="U6" s="9" t="s">
        <v>16</v>
      </c>
      <c r="V6" s="9" t="s">
        <v>17</v>
      </c>
      <c r="W6" s="9"/>
      <c r="X6" s="201"/>
      <c r="Y6" s="201"/>
      <c r="Z6" s="16"/>
      <c r="AA6" s="9" t="s">
        <v>15</v>
      </c>
      <c r="AB6" s="9" t="s">
        <v>16</v>
      </c>
      <c r="AC6" s="9" t="s">
        <v>17</v>
      </c>
      <c r="AE6" s="9" t="s">
        <v>15</v>
      </c>
      <c r="AF6" s="9" t="s">
        <v>16</v>
      </c>
      <c r="AG6" s="9" t="s">
        <v>17</v>
      </c>
      <c r="AI6" s="9" t="s">
        <v>15</v>
      </c>
      <c r="AJ6" s="9" t="s">
        <v>16</v>
      </c>
      <c r="AK6" s="9" t="s">
        <v>17</v>
      </c>
      <c r="AM6" s="9" t="s">
        <v>15</v>
      </c>
      <c r="AN6" s="9" t="s">
        <v>16</v>
      </c>
      <c r="AO6" s="9" t="s">
        <v>17</v>
      </c>
      <c r="AQ6" s="9" t="s">
        <v>15</v>
      </c>
      <c r="AR6" s="9" t="s">
        <v>16</v>
      </c>
      <c r="AS6" s="9" t="s">
        <v>17</v>
      </c>
      <c r="AU6" s="9" t="s">
        <v>15</v>
      </c>
      <c r="AV6" s="9" t="s">
        <v>16</v>
      </c>
      <c r="AW6" s="9" t="s">
        <v>17</v>
      </c>
      <c r="AY6" s="9" t="s">
        <v>15</v>
      </c>
      <c r="AZ6" s="9" t="s">
        <v>16</v>
      </c>
      <c r="BA6" s="9" t="s">
        <v>17</v>
      </c>
      <c r="BB6" s="16"/>
      <c r="BC6" s="9" t="s">
        <v>15</v>
      </c>
      <c r="BD6" s="9" t="s">
        <v>16</v>
      </c>
      <c r="BE6" s="9" t="s">
        <v>17</v>
      </c>
      <c r="BG6" s="9" t="s">
        <v>15</v>
      </c>
      <c r="BH6" s="9" t="s">
        <v>16</v>
      </c>
      <c r="BI6" s="9" t="s">
        <v>17</v>
      </c>
      <c r="BK6" s="9" t="s">
        <v>15</v>
      </c>
      <c r="BL6" s="9" t="s">
        <v>16</v>
      </c>
      <c r="BM6" s="9" t="s">
        <v>17</v>
      </c>
      <c r="BO6" s="9" t="s">
        <v>15</v>
      </c>
      <c r="BP6" s="9" t="s">
        <v>16</v>
      </c>
      <c r="BQ6" s="9" t="s">
        <v>17</v>
      </c>
    </row>
    <row r="7" spans="2:69" s="67" customFormat="1" ht="15.75" customHeight="1" x14ac:dyDescent="0.2">
      <c r="B7" s="49" t="s">
        <v>0</v>
      </c>
      <c r="C7" s="55">
        <v>25258</v>
      </c>
      <c r="D7" s="65">
        <v>8208</v>
      </c>
      <c r="E7" s="65">
        <v>11136</v>
      </c>
      <c r="F7" s="65">
        <v>14081</v>
      </c>
      <c r="G7" s="65"/>
      <c r="H7" s="66">
        <f>D7/$C7</f>
        <v>0.32496634729590623</v>
      </c>
      <c r="I7" s="66">
        <f>E7/$C7</f>
        <v>0.44089001504473829</v>
      </c>
      <c r="J7" s="66">
        <f>F7/$C7</f>
        <v>0.55748673687544537</v>
      </c>
      <c r="L7" s="65">
        <v>3250</v>
      </c>
      <c r="M7" s="65">
        <v>4380</v>
      </c>
      <c r="N7" s="65">
        <v>5530</v>
      </c>
      <c r="O7" s="65"/>
      <c r="P7" s="65">
        <v>1200</v>
      </c>
      <c r="Q7" s="65">
        <v>1530</v>
      </c>
      <c r="R7" s="65">
        <v>1880</v>
      </c>
      <c r="S7" s="65"/>
      <c r="T7" s="65">
        <v>1230</v>
      </c>
      <c r="U7" s="65">
        <v>900</v>
      </c>
      <c r="V7" s="65">
        <v>550</v>
      </c>
      <c r="W7" s="65"/>
      <c r="X7" s="65">
        <v>2430</v>
      </c>
      <c r="Y7" s="68">
        <f t="shared" ref="Y7:Y13" si="0">X7/N7</f>
        <v>0.43942133815551537</v>
      </c>
      <c r="Z7" s="65"/>
      <c r="AA7" s="69">
        <v>1190</v>
      </c>
      <c r="AB7" s="69">
        <v>2010</v>
      </c>
      <c r="AC7" s="69">
        <v>3130</v>
      </c>
      <c r="AD7" s="69"/>
      <c r="AE7" s="69">
        <f>P7+AA7</f>
        <v>2390</v>
      </c>
      <c r="AF7" s="69">
        <f>Q7+AB7</f>
        <v>3540</v>
      </c>
      <c r="AG7" s="69">
        <f>R7+AC7</f>
        <v>5010</v>
      </c>
      <c r="AH7" s="65"/>
      <c r="AI7" s="70">
        <f t="shared" ref="AI7:AK7" si="1">IFERROR(AA7/L7, "NaN")</f>
        <v>0.36615384615384616</v>
      </c>
      <c r="AJ7" s="70">
        <f t="shared" si="1"/>
        <v>0.4589041095890411</v>
      </c>
      <c r="AK7" s="70">
        <f t="shared" si="1"/>
        <v>0.56600361663652798</v>
      </c>
      <c r="AL7" s="68"/>
      <c r="AM7" s="68">
        <f>P7/L7</f>
        <v>0.36923076923076925</v>
      </c>
      <c r="AN7" s="68">
        <f>Q7/M7</f>
        <v>0.34931506849315069</v>
      </c>
      <c r="AO7" s="68">
        <f>R7/N7</f>
        <v>0.33996383363471971</v>
      </c>
      <c r="AP7" s="68"/>
      <c r="AQ7" s="68">
        <f>AE7/L7</f>
        <v>0.73538461538461541</v>
      </c>
      <c r="AR7" s="68">
        <f>AF7/M7</f>
        <v>0.80821917808219179</v>
      </c>
      <c r="AS7" s="68">
        <f>AG7/N7</f>
        <v>0.9059674502712477</v>
      </c>
      <c r="AU7" s="65">
        <f>AE7+T7</f>
        <v>3620</v>
      </c>
      <c r="AV7" s="65">
        <f>AF7+U7</f>
        <v>4440</v>
      </c>
      <c r="AW7" s="65">
        <f>AG7+V7</f>
        <v>5560</v>
      </c>
      <c r="AY7" s="66">
        <f t="shared" ref="AY7:BA13" si="2">AA7/AU7</f>
        <v>0.32872928176795579</v>
      </c>
      <c r="AZ7" s="66">
        <f t="shared" si="2"/>
        <v>0.45270270270270269</v>
      </c>
      <c r="BA7" s="66">
        <f t="shared" si="2"/>
        <v>0.56294964028776984</v>
      </c>
      <c r="BB7" s="66"/>
      <c r="BC7" s="66">
        <f>(P7+T7)/AU7</f>
        <v>0.67127071823204421</v>
      </c>
      <c r="BD7" s="66">
        <f>(Q7+U7)/AV7</f>
        <v>0.54729729729729726</v>
      </c>
      <c r="BE7" s="66">
        <f>(R7+V7)/AW7</f>
        <v>0.43705035971223022</v>
      </c>
      <c r="BG7" s="65">
        <v>532300</v>
      </c>
      <c r="BH7" s="65">
        <v>793100</v>
      </c>
      <c r="BI7" s="65">
        <v>1147800</v>
      </c>
      <c r="BK7" s="65">
        <v>43600</v>
      </c>
      <c r="BL7" s="65">
        <v>59400</v>
      </c>
      <c r="BM7" s="65">
        <v>75300</v>
      </c>
      <c r="BO7" s="65">
        <v>575900</v>
      </c>
      <c r="BP7" s="65">
        <v>852500</v>
      </c>
      <c r="BQ7" s="65">
        <v>1223100</v>
      </c>
    </row>
    <row r="8" spans="2:69" s="67" customFormat="1" ht="12" x14ac:dyDescent="0.2">
      <c r="B8" s="49" t="s">
        <v>1</v>
      </c>
      <c r="C8" s="55">
        <v>27143</v>
      </c>
      <c r="D8" s="65">
        <v>4919</v>
      </c>
      <c r="E8" s="65">
        <v>7282</v>
      </c>
      <c r="F8" s="65">
        <v>9851</v>
      </c>
      <c r="G8" s="65"/>
      <c r="H8" s="66">
        <f t="shared" ref="H8:H13" si="3">D8/$C8</f>
        <v>0.1812253619717791</v>
      </c>
      <c r="I8" s="66">
        <f t="shared" ref="I8:I13" si="4">E8/$C8</f>
        <v>0.26828279851158676</v>
      </c>
      <c r="J8" s="66">
        <f t="shared" ref="J8:J13" si="5">F8/$C8</f>
        <v>0.36292966879121691</v>
      </c>
      <c r="L8" s="65">
        <v>1270</v>
      </c>
      <c r="M8" s="65">
        <v>2030</v>
      </c>
      <c r="N8" s="65">
        <v>2970</v>
      </c>
      <c r="O8" s="65">
        <v>0</v>
      </c>
      <c r="P8" s="65">
        <v>480</v>
      </c>
      <c r="Q8" s="65">
        <v>750</v>
      </c>
      <c r="R8" s="65">
        <v>1050</v>
      </c>
      <c r="S8" s="65"/>
      <c r="T8" s="65">
        <v>1930</v>
      </c>
      <c r="U8" s="65">
        <v>1660</v>
      </c>
      <c r="V8" s="65">
        <v>1370</v>
      </c>
      <c r="W8" s="65"/>
      <c r="X8" s="65">
        <v>2410</v>
      </c>
      <c r="Y8" s="68">
        <f t="shared" si="0"/>
        <v>0.81144781144781142</v>
      </c>
      <c r="Z8" s="65"/>
      <c r="AA8" s="69">
        <v>470</v>
      </c>
      <c r="AB8" s="69">
        <v>890</v>
      </c>
      <c r="AC8" s="69">
        <v>1450</v>
      </c>
      <c r="AD8" s="69"/>
      <c r="AE8" s="69">
        <f t="shared" ref="AE8:AE13" si="6">P8+AA8</f>
        <v>950</v>
      </c>
      <c r="AF8" s="69">
        <f t="shared" ref="AF8:AF13" si="7">Q8+AB8</f>
        <v>1640</v>
      </c>
      <c r="AG8" s="69">
        <f t="shared" ref="AG8:AG13" si="8">R8+AC8</f>
        <v>2500</v>
      </c>
      <c r="AH8" s="65"/>
      <c r="AI8" s="70">
        <f t="shared" ref="AI8:AI13" si="9">IFERROR(AA8/L8, "NaN")</f>
        <v>0.37007874015748032</v>
      </c>
      <c r="AJ8" s="70">
        <f t="shared" ref="AJ8:AJ13" si="10">IFERROR(AB8/M8, "NaN")</f>
        <v>0.43842364532019706</v>
      </c>
      <c r="AK8" s="70">
        <f t="shared" ref="AK8:AK13" si="11">IFERROR(AC8/N8, "NaN")</f>
        <v>0.48821548821548821</v>
      </c>
      <c r="AL8" s="68"/>
      <c r="AM8" s="68">
        <f t="shared" ref="AM8:AM13" si="12">P8/L8</f>
        <v>0.37795275590551181</v>
      </c>
      <c r="AN8" s="68">
        <f t="shared" ref="AN8:AN13" si="13">Q8/M8</f>
        <v>0.36945812807881773</v>
      </c>
      <c r="AO8" s="68">
        <f t="shared" ref="AO8:AO13" si="14">R8/N8</f>
        <v>0.35353535353535354</v>
      </c>
      <c r="AP8" s="68"/>
      <c r="AQ8" s="68">
        <f t="shared" ref="AQ8:AQ13" si="15">AE8/L8</f>
        <v>0.74803149606299213</v>
      </c>
      <c r="AR8" s="68">
        <f t="shared" ref="AR8:AR13" si="16">AF8/M8</f>
        <v>0.80788177339901479</v>
      </c>
      <c r="AS8" s="68">
        <f t="shared" ref="AS8:AS13" si="17">AG8/N8</f>
        <v>0.84175084175084181</v>
      </c>
      <c r="AU8" s="65">
        <f t="shared" ref="AU8:AU13" si="18">AE8+T8</f>
        <v>2880</v>
      </c>
      <c r="AV8" s="65">
        <f t="shared" ref="AV8:AV13" si="19">AF8+U8</f>
        <v>3300</v>
      </c>
      <c r="AW8" s="65">
        <f t="shared" ref="AW8:AW13" si="20">AG8+V8</f>
        <v>3870</v>
      </c>
      <c r="AY8" s="66">
        <f t="shared" si="2"/>
        <v>0.16319444444444445</v>
      </c>
      <c r="AZ8" s="66">
        <f t="shared" si="2"/>
        <v>0.26969696969696971</v>
      </c>
      <c r="BA8" s="66">
        <f t="shared" si="2"/>
        <v>0.37467700258397935</v>
      </c>
      <c r="BB8" s="66"/>
      <c r="BC8" s="66">
        <f t="shared" ref="BC8:BC13" si="21">(P8+T8)/AU8</f>
        <v>0.83680555555555558</v>
      </c>
      <c r="BD8" s="66">
        <f t="shared" ref="BD8:BD13" si="22">(Q8+U8)/AV8</f>
        <v>0.73030303030303034</v>
      </c>
      <c r="BE8" s="66">
        <f t="shared" ref="BE8:BE13" si="23">(R8+V8)/AW8</f>
        <v>0.62532299741602071</v>
      </c>
      <c r="BG8" s="65">
        <v>215500</v>
      </c>
      <c r="BH8" s="65">
        <v>395500</v>
      </c>
      <c r="BI8" s="65">
        <v>599000</v>
      </c>
      <c r="BK8" s="65">
        <v>24100</v>
      </c>
      <c r="BL8" s="65">
        <v>35000</v>
      </c>
      <c r="BM8" s="65">
        <v>45000</v>
      </c>
      <c r="BO8" s="65">
        <v>239500</v>
      </c>
      <c r="BP8" s="65">
        <v>430500</v>
      </c>
      <c r="BQ8" s="65">
        <v>643900</v>
      </c>
    </row>
    <row r="9" spans="2:69" s="67" customFormat="1" ht="12" x14ac:dyDescent="0.2">
      <c r="B9" s="49" t="s">
        <v>2</v>
      </c>
      <c r="C9" s="55">
        <v>40779</v>
      </c>
      <c r="D9" s="65">
        <v>4032</v>
      </c>
      <c r="E9" s="65">
        <v>6384</v>
      </c>
      <c r="F9" s="65">
        <v>11635</v>
      </c>
      <c r="G9" s="65"/>
      <c r="H9" s="66">
        <f t="shared" si="3"/>
        <v>9.8874420657691461E-2</v>
      </c>
      <c r="I9" s="66">
        <f t="shared" si="4"/>
        <v>0.15655116604134481</v>
      </c>
      <c r="J9" s="66">
        <f t="shared" si="5"/>
        <v>0.28531842369847227</v>
      </c>
      <c r="L9" s="65">
        <v>1300</v>
      </c>
      <c r="M9" s="65">
        <v>1830</v>
      </c>
      <c r="N9" s="65">
        <v>3130</v>
      </c>
      <c r="O9" s="65">
        <v>0</v>
      </c>
      <c r="P9" s="65">
        <v>430</v>
      </c>
      <c r="Q9" s="65">
        <v>600</v>
      </c>
      <c r="R9" s="65">
        <v>930</v>
      </c>
      <c r="S9" s="65"/>
      <c r="T9" s="65">
        <v>1960</v>
      </c>
      <c r="U9" s="65">
        <v>1790</v>
      </c>
      <c r="V9" s="65">
        <v>1460</v>
      </c>
      <c r="W9" s="65"/>
      <c r="X9" s="65">
        <v>2380</v>
      </c>
      <c r="Y9" s="68">
        <f t="shared" si="0"/>
        <v>0.76038338658146964</v>
      </c>
      <c r="Z9" s="65"/>
      <c r="AA9" s="69">
        <v>410</v>
      </c>
      <c r="AB9" s="69">
        <v>850</v>
      </c>
      <c r="AC9" s="69">
        <v>1650</v>
      </c>
      <c r="AD9" s="69"/>
      <c r="AE9" s="69">
        <f t="shared" si="6"/>
        <v>840</v>
      </c>
      <c r="AF9" s="69">
        <f t="shared" si="7"/>
        <v>1450</v>
      </c>
      <c r="AG9" s="69">
        <f t="shared" si="8"/>
        <v>2580</v>
      </c>
      <c r="AH9" s="65"/>
      <c r="AI9" s="70">
        <f t="shared" si="9"/>
        <v>0.31538461538461537</v>
      </c>
      <c r="AJ9" s="70">
        <f t="shared" si="10"/>
        <v>0.46448087431693991</v>
      </c>
      <c r="AK9" s="70">
        <f t="shared" si="11"/>
        <v>0.52715654952076674</v>
      </c>
      <c r="AL9" s="68"/>
      <c r="AM9" s="68">
        <f t="shared" si="12"/>
        <v>0.33076923076923076</v>
      </c>
      <c r="AN9" s="68">
        <f t="shared" si="13"/>
        <v>0.32786885245901637</v>
      </c>
      <c r="AO9" s="68">
        <f t="shared" si="14"/>
        <v>0.29712460063897761</v>
      </c>
      <c r="AP9" s="68"/>
      <c r="AQ9" s="68">
        <f t="shared" si="15"/>
        <v>0.64615384615384619</v>
      </c>
      <c r="AR9" s="68">
        <f t="shared" si="16"/>
        <v>0.79234972677595628</v>
      </c>
      <c r="AS9" s="68">
        <f t="shared" si="17"/>
        <v>0.82428115015974446</v>
      </c>
      <c r="AU9" s="65">
        <f t="shared" si="18"/>
        <v>2800</v>
      </c>
      <c r="AV9" s="65">
        <f t="shared" si="19"/>
        <v>3240</v>
      </c>
      <c r="AW9" s="65">
        <f t="shared" si="20"/>
        <v>4040</v>
      </c>
      <c r="AY9" s="66">
        <f t="shared" si="2"/>
        <v>0.14642857142857144</v>
      </c>
      <c r="AZ9" s="66">
        <f t="shared" si="2"/>
        <v>0.26234567901234568</v>
      </c>
      <c r="BA9" s="66">
        <f t="shared" si="2"/>
        <v>0.40841584158415839</v>
      </c>
      <c r="BB9" s="66"/>
      <c r="BC9" s="66">
        <f t="shared" si="21"/>
        <v>0.85357142857142854</v>
      </c>
      <c r="BD9" s="66">
        <f t="shared" si="22"/>
        <v>0.73765432098765427</v>
      </c>
      <c r="BE9" s="66">
        <f t="shared" si="23"/>
        <v>0.59158415841584155</v>
      </c>
      <c r="BG9" s="65">
        <v>232700</v>
      </c>
      <c r="BH9" s="65">
        <v>395600</v>
      </c>
      <c r="BI9" s="65">
        <v>699600</v>
      </c>
      <c r="BK9" s="65">
        <v>21200</v>
      </c>
      <c r="BL9" s="65">
        <v>32000</v>
      </c>
      <c r="BM9" s="65">
        <v>54800</v>
      </c>
      <c r="BO9" s="65">
        <v>253800</v>
      </c>
      <c r="BP9" s="65">
        <v>427600</v>
      </c>
      <c r="BQ9" s="65">
        <v>754300</v>
      </c>
    </row>
    <row r="10" spans="2:69" s="67" customFormat="1" ht="12" x14ac:dyDescent="0.2">
      <c r="B10" s="49" t="s">
        <v>3</v>
      </c>
      <c r="C10" s="55">
        <v>13870</v>
      </c>
      <c r="D10" s="65">
        <v>310</v>
      </c>
      <c r="E10" s="65">
        <v>606</v>
      </c>
      <c r="F10" s="65">
        <v>1432</v>
      </c>
      <c r="G10" s="65"/>
      <c r="H10" s="66">
        <f t="shared" si="3"/>
        <v>2.2350396539293438E-2</v>
      </c>
      <c r="I10" s="66">
        <f t="shared" si="4"/>
        <v>4.3691420331651049E-2</v>
      </c>
      <c r="J10" s="66">
        <f t="shared" si="5"/>
        <v>0.10324441240086518</v>
      </c>
      <c r="L10" s="65">
        <v>180</v>
      </c>
      <c r="M10" s="65">
        <v>260</v>
      </c>
      <c r="N10" s="65">
        <v>450</v>
      </c>
      <c r="O10" s="65">
        <v>0</v>
      </c>
      <c r="P10" s="65">
        <v>100</v>
      </c>
      <c r="Q10" s="65">
        <v>140</v>
      </c>
      <c r="R10" s="65">
        <v>220</v>
      </c>
      <c r="S10" s="65"/>
      <c r="T10" s="65">
        <v>1410</v>
      </c>
      <c r="U10" s="65">
        <v>1370</v>
      </c>
      <c r="V10" s="65">
        <v>1290</v>
      </c>
      <c r="W10" s="65"/>
      <c r="X10" s="65">
        <v>1500</v>
      </c>
      <c r="Y10" s="68">
        <f t="shared" si="0"/>
        <v>3.3333333333333335</v>
      </c>
      <c r="Z10" s="65"/>
      <c r="AA10" s="69">
        <v>20</v>
      </c>
      <c r="AB10" s="69">
        <v>50</v>
      </c>
      <c r="AC10" s="69">
        <v>150</v>
      </c>
      <c r="AD10" s="69"/>
      <c r="AE10" s="69">
        <f t="shared" si="6"/>
        <v>120</v>
      </c>
      <c r="AF10" s="69">
        <f t="shared" si="7"/>
        <v>190</v>
      </c>
      <c r="AG10" s="69">
        <f t="shared" si="8"/>
        <v>370</v>
      </c>
      <c r="AH10" s="65"/>
      <c r="AI10" s="70">
        <f t="shared" si="9"/>
        <v>0.1111111111111111</v>
      </c>
      <c r="AJ10" s="70">
        <f t="shared" si="10"/>
        <v>0.19230769230769232</v>
      </c>
      <c r="AK10" s="70">
        <f t="shared" si="11"/>
        <v>0.33333333333333331</v>
      </c>
      <c r="AL10" s="68"/>
      <c r="AM10" s="68">
        <f t="shared" si="12"/>
        <v>0.55555555555555558</v>
      </c>
      <c r="AN10" s="68">
        <f t="shared" si="13"/>
        <v>0.53846153846153844</v>
      </c>
      <c r="AO10" s="68">
        <f t="shared" si="14"/>
        <v>0.48888888888888887</v>
      </c>
      <c r="AP10" s="68"/>
      <c r="AQ10" s="68">
        <f t="shared" si="15"/>
        <v>0.66666666666666663</v>
      </c>
      <c r="AR10" s="68">
        <f t="shared" si="16"/>
        <v>0.73076923076923073</v>
      </c>
      <c r="AS10" s="68">
        <f t="shared" si="17"/>
        <v>0.82222222222222219</v>
      </c>
      <c r="AU10" s="65">
        <f t="shared" si="18"/>
        <v>1530</v>
      </c>
      <c r="AV10" s="65">
        <f t="shared" si="19"/>
        <v>1560</v>
      </c>
      <c r="AW10" s="65">
        <f t="shared" si="20"/>
        <v>1660</v>
      </c>
      <c r="AY10" s="66">
        <f t="shared" si="2"/>
        <v>1.3071895424836602E-2</v>
      </c>
      <c r="AZ10" s="66">
        <f t="shared" si="2"/>
        <v>3.2051282051282048E-2</v>
      </c>
      <c r="BA10" s="66">
        <f t="shared" si="2"/>
        <v>9.036144578313253E-2</v>
      </c>
      <c r="BB10" s="66"/>
      <c r="BC10" s="66">
        <f t="shared" si="21"/>
        <v>0.98692810457516345</v>
      </c>
      <c r="BD10" s="66">
        <f t="shared" si="22"/>
        <v>0.96794871794871795</v>
      </c>
      <c r="BE10" s="66">
        <f t="shared" si="23"/>
        <v>0.90963855421686746</v>
      </c>
      <c r="BG10" s="65">
        <v>32800</v>
      </c>
      <c r="BH10" s="65">
        <v>50600</v>
      </c>
      <c r="BI10" s="65">
        <v>107700</v>
      </c>
      <c r="BK10" s="65">
        <v>3000</v>
      </c>
      <c r="BL10" s="65">
        <v>4200</v>
      </c>
      <c r="BM10" s="65">
        <v>7500</v>
      </c>
      <c r="BO10" s="65">
        <v>35800</v>
      </c>
      <c r="BP10" s="65">
        <v>54700</v>
      </c>
      <c r="BQ10" s="65">
        <v>115100</v>
      </c>
    </row>
    <row r="11" spans="2:69" s="67" customFormat="1" ht="12" x14ac:dyDescent="0.2">
      <c r="B11" s="49" t="s">
        <v>4</v>
      </c>
      <c r="C11" s="55">
        <v>4271</v>
      </c>
      <c r="D11" s="65">
        <v>778</v>
      </c>
      <c r="E11" s="65">
        <v>1269</v>
      </c>
      <c r="F11" s="65">
        <v>1545</v>
      </c>
      <c r="G11" s="65"/>
      <c r="H11" s="66">
        <f t="shared" si="3"/>
        <v>0.1821587450245844</v>
      </c>
      <c r="I11" s="66">
        <f t="shared" si="4"/>
        <v>0.29712011238585812</v>
      </c>
      <c r="J11" s="66">
        <f t="shared" si="5"/>
        <v>0.36174198080074926</v>
      </c>
      <c r="L11" s="65">
        <v>240</v>
      </c>
      <c r="M11" s="65">
        <v>360</v>
      </c>
      <c r="N11" s="65">
        <v>430</v>
      </c>
      <c r="O11" s="65">
        <v>0</v>
      </c>
      <c r="P11" s="65">
        <v>150</v>
      </c>
      <c r="Q11" s="65">
        <v>210</v>
      </c>
      <c r="R11" s="65">
        <v>250</v>
      </c>
      <c r="S11" s="65"/>
      <c r="T11" s="65">
        <v>360</v>
      </c>
      <c r="U11" s="65">
        <v>300</v>
      </c>
      <c r="V11" s="65">
        <v>260</v>
      </c>
      <c r="W11" s="65"/>
      <c r="X11" s="65">
        <v>510</v>
      </c>
      <c r="Y11" s="68">
        <f t="shared" si="0"/>
        <v>1.1860465116279071</v>
      </c>
      <c r="Z11" s="65"/>
      <c r="AA11" s="69">
        <v>20</v>
      </c>
      <c r="AB11" s="69">
        <v>50</v>
      </c>
      <c r="AC11" s="69">
        <v>130</v>
      </c>
      <c r="AD11" s="69"/>
      <c r="AE11" s="69">
        <f t="shared" si="6"/>
        <v>170</v>
      </c>
      <c r="AF11" s="69">
        <f t="shared" si="7"/>
        <v>260</v>
      </c>
      <c r="AG11" s="69">
        <f t="shared" si="8"/>
        <v>380</v>
      </c>
      <c r="AH11" s="65"/>
      <c r="AI11" s="70">
        <f t="shared" si="9"/>
        <v>8.3333333333333329E-2</v>
      </c>
      <c r="AJ11" s="70">
        <f t="shared" si="10"/>
        <v>0.1388888888888889</v>
      </c>
      <c r="AK11" s="70">
        <f t="shared" si="11"/>
        <v>0.30232558139534882</v>
      </c>
      <c r="AL11" s="68"/>
      <c r="AM11" s="68">
        <f t="shared" si="12"/>
        <v>0.625</v>
      </c>
      <c r="AN11" s="68">
        <f t="shared" si="13"/>
        <v>0.58333333333333337</v>
      </c>
      <c r="AO11" s="68">
        <f t="shared" si="14"/>
        <v>0.58139534883720934</v>
      </c>
      <c r="AP11" s="68"/>
      <c r="AQ11" s="68">
        <f t="shared" si="15"/>
        <v>0.70833333333333337</v>
      </c>
      <c r="AR11" s="68">
        <f t="shared" si="16"/>
        <v>0.72222222222222221</v>
      </c>
      <c r="AS11" s="68">
        <f t="shared" si="17"/>
        <v>0.88372093023255816</v>
      </c>
      <c r="AU11" s="65">
        <f t="shared" si="18"/>
        <v>530</v>
      </c>
      <c r="AV11" s="65">
        <f t="shared" si="19"/>
        <v>560</v>
      </c>
      <c r="AW11" s="65">
        <f t="shared" si="20"/>
        <v>640</v>
      </c>
      <c r="AY11" s="66">
        <f t="shared" si="2"/>
        <v>3.7735849056603772E-2</v>
      </c>
      <c r="AZ11" s="66">
        <f t="shared" si="2"/>
        <v>8.9285714285714288E-2</v>
      </c>
      <c r="BA11" s="66">
        <f t="shared" si="2"/>
        <v>0.203125</v>
      </c>
      <c r="BB11" s="66"/>
      <c r="BC11" s="66">
        <f t="shared" si="21"/>
        <v>0.96226415094339623</v>
      </c>
      <c r="BD11" s="66">
        <f t="shared" si="22"/>
        <v>0.9107142857142857</v>
      </c>
      <c r="BE11" s="66">
        <f t="shared" si="23"/>
        <v>0.796875</v>
      </c>
      <c r="BG11" s="65">
        <v>69900</v>
      </c>
      <c r="BH11" s="65">
        <v>104600</v>
      </c>
      <c r="BI11" s="65">
        <v>147700</v>
      </c>
      <c r="BK11" s="65">
        <v>6800</v>
      </c>
      <c r="BL11" s="65">
        <v>9900</v>
      </c>
      <c r="BM11" s="65">
        <v>10900</v>
      </c>
      <c r="BO11" s="65">
        <v>76700</v>
      </c>
      <c r="BP11" s="65">
        <v>114400</v>
      </c>
      <c r="BQ11" s="65">
        <v>158500</v>
      </c>
    </row>
    <row r="12" spans="2:69" s="67" customFormat="1" ht="12" x14ac:dyDescent="0.2">
      <c r="B12" s="49" t="s">
        <v>5</v>
      </c>
      <c r="C12" s="55">
        <v>40813</v>
      </c>
      <c r="D12" s="65">
        <v>1276</v>
      </c>
      <c r="E12" s="65">
        <v>2649</v>
      </c>
      <c r="F12" s="65">
        <v>7378</v>
      </c>
      <c r="G12" s="65"/>
      <c r="H12" s="66">
        <f t="shared" si="3"/>
        <v>3.1264548060666947E-2</v>
      </c>
      <c r="I12" s="66">
        <f t="shared" si="4"/>
        <v>6.490578982187048E-2</v>
      </c>
      <c r="J12" s="66">
        <f t="shared" si="5"/>
        <v>0.18077573322225762</v>
      </c>
      <c r="L12" s="65">
        <v>790</v>
      </c>
      <c r="M12" s="65">
        <v>1440</v>
      </c>
      <c r="N12" s="65">
        <v>3050</v>
      </c>
      <c r="O12" s="65">
        <v>0</v>
      </c>
      <c r="P12" s="65">
        <v>460</v>
      </c>
      <c r="Q12" s="65">
        <v>810</v>
      </c>
      <c r="R12" s="65">
        <v>1540</v>
      </c>
      <c r="S12" s="65"/>
      <c r="T12" s="65">
        <v>4660</v>
      </c>
      <c r="U12" s="65">
        <v>4310</v>
      </c>
      <c r="V12" s="65">
        <v>3580</v>
      </c>
      <c r="W12" s="65"/>
      <c r="X12" s="65">
        <v>5110</v>
      </c>
      <c r="Y12" s="68">
        <f t="shared" si="0"/>
        <v>1.6754098360655738</v>
      </c>
      <c r="Z12" s="65"/>
      <c r="AA12" s="69">
        <v>110</v>
      </c>
      <c r="AB12" s="69">
        <v>230</v>
      </c>
      <c r="AC12" s="69">
        <v>880</v>
      </c>
      <c r="AD12" s="69"/>
      <c r="AE12" s="69">
        <f t="shared" si="6"/>
        <v>570</v>
      </c>
      <c r="AF12" s="69">
        <f t="shared" si="7"/>
        <v>1040</v>
      </c>
      <c r="AG12" s="69">
        <f t="shared" si="8"/>
        <v>2420</v>
      </c>
      <c r="AH12" s="65"/>
      <c r="AI12" s="70">
        <f t="shared" si="9"/>
        <v>0.13924050632911392</v>
      </c>
      <c r="AJ12" s="70">
        <f t="shared" si="10"/>
        <v>0.15972222222222221</v>
      </c>
      <c r="AK12" s="70">
        <f t="shared" si="11"/>
        <v>0.28852459016393445</v>
      </c>
      <c r="AL12" s="68"/>
      <c r="AM12" s="68">
        <f t="shared" si="12"/>
        <v>0.58227848101265822</v>
      </c>
      <c r="AN12" s="68">
        <f t="shared" si="13"/>
        <v>0.5625</v>
      </c>
      <c r="AO12" s="68">
        <f t="shared" si="14"/>
        <v>0.5049180327868853</v>
      </c>
      <c r="AP12" s="68"/>
      <c r="AQ12" s="68">
        <f t="shared" si="15"/>
        <v>0.72151898734177211</v>
      </c>
      <c r="AR12" s="68">
        <f t="shared" si="16"/>
        <v>0.72222222222222221</v>
      </c>
      <c r="AS12" s="68">
        <f t="shared" si="17"/>
        <v>0.79344262295081969</v>
      </c>
      <c r="AU12" s="65">
        <f t="shared" si="18"/>
        <v>5230</v>
      </c>
      <c r="AV12" s="65">
        <f t="shared" si="19"/>
        <v>5350</v>
      </c>
      <c r="AW12" s="65">
        <f t="shared" si="20"/>
        <v>6000</v>
      </c>
      <c r="AY12" s="66">
        <f t="shared" si="2"/>
        <v>2.1032504780114723E-2</v>
      </c>
      <c r="AZ12" s="66">
        <f t="shared" si="2"/>
        <v>4.2990654205607479E-2</v>
      </c>
      <c r="BA12" s="66">
        <f t="shared" si="2"/>
        <v>0.14666666666666667</v>
      </c>
      <c r="BB12" s="66"/>
      <c r="BC12" s="66">
        <f t="shared" si="21"/>
        <v>0.97896749521988524</v>
      </c>
      <c r="BD12" s="66">
        <f t="shared" si="22"/>
        <v>0.95700934579439256</v>
      </c>
      <c r="BE12" s="66">
        <f t="shared" si="23"/>
        <v>0.85333333333333339</v>
      </c>
      <c r="BG12" s="65">
        <v>188300</v>
      </c>
      <c r="BH12" s="65">
        <v>355100</v>
      </c>
      <c r="BI12" s="65">
        <v>794500</v>
      </c>
      <c r="BK12" s="65">
        <v>10600</v>
      </c>
      <c r="BL12" s="65">
        <v>19900</v>
      </c>
      <c r="BM12" s="65">
        <v>43300</v>
      </c>
      <c r="BO12" s="65">
        <v>198900</v>
      </c>
      <c r="BP12" s="65">
        <v>375000</v>
      </c>
      <c r="BQ12" s="65">
        <v>837800</v>
      </c>
    </row>
    <row r="13" spans="2:69" s="67" customFormat="1" ht="12" x14ac:dyDescent="0.2">
      <c r="B13" s="49" t="s">
        <v>6</v>
      </c>
      <c r="C13" s="55">
        <v>20458</v>
      </c>
      <c r="D13" s="65">
        <v>1600</v>
      </c>
      <c r="E13" s="65">
        <v>2936</v>
      </c>
      <c r="F13" s="65">
        <v>6340</v>
      </c>
      <c r="G13" s="65"/>
      <c r="H13" s="66">
        <f t="shared" si="3"/>
        <v>7.8209013588816115E-2</v>
      </c>
      <c r="I13" s="66">
        <f t="shared" si="4"/>
        <v>0.14351353993547755</v>
      </c>
      <c r="J13" s="66">
        <f t="shared" si="5"/>
        <v>0.30990321634568385</v>
      </c>
      <c r="L13" s="65">
        <v>580</v>
      </c>
      <c r="M13" s="65">
        <v>1030</v>
      </c>
      <c r="N13" s="65">
        <v>1860</v>
      </c>
      <c r="O13" s="65">
        <v>0</v>
      </c>
      <c r="P13" s="65">
        <v>380</v>
      </c>
      <c r="Q13" s="65">
        <v>610</v>
      </c>
      <c r="R13" s="65">
        <v>1090</v>
      </c>
      <c r="S13" s="65"/>
      <c r="T13" s="65">
        <v>2800</v>
      </c>
      <c r="U13" s="65">
        <v>2560</v>
      </c>
      <c r="V13" s="65">
        <v>2090</v>
      </c>
      <c r="W13" s="65"/>
      <c r="X13" s="65">
        <v>3170</v>
      </c>
      <c r="Y13" s="68">
        <f t="shared" si="0"/>
        <v>1.7043010752688172</v>
      </c>
      <c r="Z13" s="65"/>
      <c r="AA13" s="69">
        <v>160</v>
      </c>
      <c r="AB13" s="69">
        <v>300</v>
      </c>
      <c r="AC13" s="69">
        <v>670</v>
      </c>
      <c r="AD13" s="69"/>
      <c r="AE13" s="69">
        <f t="shared" si="6"/>
        <v>540</v>
      </c>
      <c r="AF13" s="69">
        <f t="shared" si="7"/>
        <v>910</v>
      </c>
      <c r="AG13" s="69">
        <f t="shared" si="8"/>
        <v>1760</v>
      </c>
      <c r="AH13" s="65"/>
      <c r="AI13" s="70">
        <f t="shared" si="9"/>
        <v>0.27586206896551724</v>
      </c>
      <c r="AJ13" s="70">
        <f t="shared" si="10"/>
        <v>0.29126213592233008</v>
      </c>
      <c r="AK13" s="70">
        <f t="shared" si="11"/>
        <v>0.36021505376344087</v>
      </c>
      <c r="AL13" s="68"/>
      <c r="AM13" s="68">
        <f t="shared" si="12"/>
        <v>0.65517241379310343</v>
      </c>
      <c r="AN13" s="68">
        <f t="shared" si="13"/>
        <v>0.59223300970873782</v>
      </c>
      <c r="AO13" s="68">
        <f t="shared" si="14"/>
        <v>0.58602150537634412</v>
      </c>
      <c r="AP13" s="68"/>
      <c r="AQ13" s="68">
        <f t="shared" si="15"/>
        <v>0.93103448275862066</v>
      </c>
      <c r="AR13" s="68">
        <f t="shared" si="16"/>
        <v>0.88349514563106801</v>
      </c>
      <c r="AS13" s="68">
        <f t="shared" si="17"/>
        <v>0.94623655913978499</v>
      </c>
      <c r="AU13" s="65">
        <f t="shared" si="18"/>
        <v>3340</v>
      </c>
      <c r="AV13" s="65">
        <f t="shared" si="19"/>
        <v>3470</v>
      </c>
      <c r="AW13" s="65">
        <f t="shared" si="20"/>
        <v>3850</v>
      </c>
      <c r="AY13" s="66">
        <f t="shared" si="2"/>
        <v>4.790419161676647E-2</v>
      </c>
      <c r="AZ13" s="66">
        <f t="shared" si="2"/>
        <v>8.645533141210375E-2</v>
      </c>
      <c r="BA13" s="66">
        <f t="shared" si="2"/>
        <v>0.17402597402597403</v>
      </c>
      <c r="BB13" s="66"/>
      <c r="BC13" s="66">
        <f t="shared" si="21"/>
        <v>0.95209580838323349</v>
      </c>
      <c r="BD13" s="66">
        <f t="shared" si="22"/>
        <v>0.91354466858789629</v>
      </c>
      <c r="BE13" s="66">
        <f t="shared" si="23"/>
        <v>0.82597402597402603</v>
      </c>
      <c r="BG13" s="65">
        <v>171200</v>
      </c>
      <c r="BH13" s="65">
        <v>296000</v>
      </c>
      <c r="BI13" s="65">
        <v>584000</v>
      </c>
      <c r="BK13" s="65">
        <v>12500</v>
      </c>
      <c r="BL13" s="65">
        <v>17700</v>
      </c>
      <c r="BM13" s="65">
        <v>30300</v>
      </c>
      <c r="BO13" s="65">
        <v>183600</v>
      </c>
      <c r="BP13" s="65">
        <v>313600</v>
      </c>
      <c r="BQ13" s="65">
        <v>614200</v>
      </c>
    </row>
    <row r="14" spans="2:69" ht="15.75" customHeight="1" thickBot="1" x14ac:dyDescent="0.3">
      <c r="B14" s="21"/>
      <c r="C14" s="22"/>
      <c r="D14" s="23"/>
      <c r="E14" s="23"/>
      <c r="F14" s="23"/>
      <c r="G14" s="27"/>
      <c r="H14" s="27"/>
      <c r="I14" s="27"/>
      <c r="J14" s="27"/>
      <c r="L14" s="24"/>
      <c r="M14" s="24"/>
      <c r="N14" s="24"/>
      <c r="P14" s="24"/>
      <c r="Q14" s="24"/>
      <c r="R14" s="24"/>
      <c r="S14" s="25"/>
      <c r="T14" s="25"/>
      <c r="U14" s="25"/>
      <c r="V14" s="25"/>
      <c r="X14" s="24"/>
      <c r="Y14" s="26"/>
      <c r="Z14" s="27"/>
      <c r="AA14" s="28"/>
      <c r="AB14" s="28"/>
      <c r="AC14" s="3"/>
      <c r="AD14" s="28"/>
      <c r="AE14" s="28"/>
      <c r="AF14" s="28"/>
      <c r="AG14" s="3"/>
      <c r="AH14" s="27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U14" s="19"/>
      <c r="AV14" s="19"/>
      <c r="AW14" s="19"/>
      <c r="BG14" s="18"/>
      <c r="BH14" s="18"/>
      <c r="BI14" s="18"/>
      <c r="BK14" s="18"/>
      <c r="BL14" s="18"/>
      <c r="BM14" s="18"/>
      <c r="BO14" s="18"/>
      <c r="BP14" s="18"/>
      <c r="BQ14" s="18"/>
    </row>
    <row r="15" spans="2:69" s="39" customFormat="1" ht="15.75" customHeight="1" thickBot="1" x14ac:dyDescent="0.25">
      <c r="B15" s="29" t="s">
        <v>39</v>
      </c>
      <c r="C15" s="71">
        <f>SUM(C7:C14)</f>
        <v>172592</v>
      </c>
      <c r="D15" s="71">
        <f>SUM(D7:D14)</f>
        <v>21123</v>
      </c>
      <c r="E15" s="71">
        <f>SUM(E7:E14)</f>
        <v>32262</v>
      </c>
      <c r="F15" s="71">
        <f>SUM(F7:F14)</f>
        <v>52262</v>
      </c>
      <c r="G15" s="40"/>
      <c r="H15" s="72">
        <f>D15/$C15</f>
        <v>0.12238690089923056</v>
      </c>
      <c r="I15" s="72">
        <f>E15/$C15</f>
        <v>0.1869263928803189</v>
      </c>
      <c r="J15" s="72">
        <f>F15/$C15</f>
        <v>0.30280661907852047</v>
      </c>
      <c r="L15" s="71">
        <f>ROUNDUP(SUM(L7:L14),-1)</f>
        <v>7610</v>
      </c>
      <c r="M15" s="71">
        <f>ROUNDUP(SUM(M7:M14),-1)</f>
        <v>11330</v>
      </c>
      <c r="N15" s="71">
        <f>ROUNDUP(SUM(N7:N14),-1)</f>
        <v>17420</v>
      </c>
      <c r="P15" s="71">
        <f>ROUNDUP(SUM(P7:P14),-1)</f>
        <v>3200</v>
      </c>
      <c r="Q15" s="71">
        <f>ROUNDUP(SUM(Q7:Q14),-1)</f>
        <v>4650</v>
      </c>
      <c r="R15" s="71">
        <f>ROUNDUP(SUM(R7:R14),-1)</f>
        <v>6960</v>
      </c>
      <c r="S15" s="40"/>
      <c r="T15" s="71">
        <f>ROUNDUP(SUM(T7:T14),-1)</f>
        <v>14350</v>
      </c>
      <c r="U15" s="71">
        <f>ROUNDUP(SUM(U7:U14),-1)</f>
        <v>12890</v>
      </c>
      <c r="V15" s="71">
        <f>ROUNDUP(SUM(V7:V14),-1)</f>
        <v>10600</v>
      </c>
      <c r="X15" s="71">
        <f>ROUNDUP(SUM(X7:X14),-1)</f>
        <v>17510</v>
      </c>
      <c r="Y15" s="73">
        <f>X15/N15</f>
        <v>1.005166475315729</v>
      </c>
      <c r="Z15" s="40"/>
      <c r="AA15" s="71">
        <f>ROUNDUP(SUM(AA7:AA14),-1)</f>
        <v>2380</v>
      </c>
      <c r="AB15" s="71">
        <f>ROUNDUP(SUM(AB7:AB14),-1)</f>
        <v>4380</v>
      </c>
      <c r="AC15" s="71">
        <f>ROUNDUP(SUM(AC7:AC14),-1)</f>
        <v>8060</v>
      </c>
      <c r="AD15" s="70"/>
      <c r="AE15" s="71">
        <f>ROUNDUP(SUM(AE7:AE14),-1)</f>
        <v>5580</v>
      </c>
      <c r="AF15" s="71">
        <f>ROUNDUP(SUM(AF7:AF14),-1)</f>
        <v>9030</v>
      </c>
      <c r="AG15" s="71">
        <f>ROUNDUP(SUM(AG7:AG14),-1)</f>
        <v>15020</v>
      </c>
      <c r="AH15" s="40"/>
      <c r="AI15" s="73">
        <f>AA15/L15</f>
        <v>0.31274638633377133</v>
      </c>
      <c r="AJ15" s="73">
        <f>AB15/M15</f>
        <v>0.38658428949691087</v>
      </c>
      <c r="AK15" s="73">
        <f>AC15/N15</f>
        <v>0.46268656716417911</v>
      </c>
      <c r="AL15" s="40"/>
      <c r="AM15" s="73">
        <f>P15/L15</f>
        <v>0.42049934296977659</v>
      </c>
      <c r="AN15" s="73">
        <f>Q15/M15</f>
        <v>0.41041482789055606</v>
      </c>
      <c r="AO15" s="73">
        <f>R15/N15</f>
        <v>0.39954075774971298</v>
      </c>
      <c r="AP15" s="40"/>
      <c r="AQ15" s="73">
        <f>AE15/L15</f>
        <v>0.73324572930354792</v>
      </c>
      <c r="AR15" s="73">
        <f>AF15/M15</f>
        <v>0.79699911738746687</v>
      </c>
      <c r="AS15" s="73">
        <f>AG15/N15</f>
        <v>0.86222732491389209</v>
      </c>
      <c r="AU15" s="71">
        <f>ROUNDUP(SUM(AU7:AU14),-1)</f>
        <v>19930</v>
      </c>
      <c r="AV15" s="71">
        <f>ROUNDUP(SUM(AV7:AV14),-1)</f>
        <v>21920</v>
      </c>
      <c r="AW15" s="71">
        <f>ROUNDUP(SUM(AW7:AW14),-1)</f>
        <v>25620</v>
      </c>
      <c r="AY15" s="72">
        <f>AA15/AU15</f>
        <v>0.11941796287004516</v>
      </c>
      <c r="AZ15" s="72">
        <f>AB15/AV15</f>
        <v>0.19981751824817517</v>
      </c>
      <c r="BA15" s="72">
        <f>AC15/AW15</f>
        <v>0.31459797033567527</v>
      </c>
      <c r="BC15" s="72">
        <f>(P15+T15)/AU15</f>
        <v>0.88058203712995486</v>
      </c>
      <c r="BD15" s="72">
        <f>(Q15+U15)/AV15</f>
        <v>0.80018248175182483</v>
      </c>
      <c r="BE15" s="72">
        <f>(R15+V15)/AW15</f>
        <v>0.68540202966432473</v>
      </c>
      <c r="BG15" s="71">
        <f>ROUNDUP(SUM(BG7:BG14),-2)</f>
        <v>1442700</v>
      </c>
      <c r="BH15" s="71">
        <f>ROUNDUP(SUM(BH7:BH14),-2)</f>
        <v>2390500</v>
      </c>
      <c r="BI15" s="71">
        <f>ROUNDUP(SUM(BI7:BI14),-2)</f>
        <v>4080300</v>
      </c>
      <c r="BK15" s="71">
        <f>ROUNDUP(SUM(BK7:BK14),-2)</f>
        <v>121800</v>
      </c>
      <c r="BL15" s="71">
        <f>ROUNDUP(SUM(BL7:BL14),-2)</f>
        <v>178100</v>
      </c>
      <c r="BM15" s="71">
        <f>ROUNDUP(SUM(BM7:BM14),-2)</f>
        <v>267100</v>
      </c>
      <c r="BO15" s="71">
        <f>ROUNDUP(SUM(BO7:BO14),-2)</f>
        <v>1564200</v>
      </c>
      <c r="BP15" s="71">
        <f>ROUNDUP(SUM(BP7:BP14),-2)</f>
        <v>2568300</v>
      </c>
      <c r="BQ15" s="71">
        <f>ROUNDUP(SUM(BQ7:BQ14),-2)</f>
        <v>4346900</v>
      </c>
    </row>
  </sheetData>
  <mergeCells count="22">
    <mergeCell ref="C5:C6"/>
    <mergeCell ref="D5:F5"/>
    <mergeCell ref="L5:N5"/>
    <mergeCell ref="P5:R5"/>
    <mergeCell ref="T5:V5"/>
    <mergeCell ref="H5:J5"/>
    <mergeCell ref="AQ5:AS5"/>
    <mergeCell ref="AU5:AW5"/>
    <mergeCell ref="P4:R4"/>
    <mergeCell ref="T4:V4"/>
    <mergeCell ref="X4:Y4"/>
    <mergeCell ref="X5:X6"/>
    <mergeCell ref="Y5:Y6"/>
    <mergeCell ref="AA5:AC5"/>
    <mergeCell ref="AE5:AG5"/>
    <mergeCell ref="AI5:AK5"/>
    <mergeCell ref="AM5:AO5"/>
    <mergeCell ref="BG5:BI5"/>
    <mergeCell ref="BK5:BM5"/>
    <mergeCell ref="BO5:BQ5"/>
    <mergeCell ref="AY5:BA5"/>
    <mergeCell ref="BC5:BE5"/>
  </mergeCells>
  <pageMargins left="0.7" right="0.7" top="0.75" bottom="0.75" header="0.3" footer="0.3"/>
  <pageSetup orientation="portrait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99C4B-C975-426E-935D-798724CD8CBD}">
  <sheetPr>
    <tabColor theme="5" tint="-0.499984740745262"/>
  </sheetPr>
  <dimension ref="B1:AP15"/>
  <sheetViews>
    <sheetView zoomScale="98" zoomScaleNormal="98" workbookViewId="0"/>
  </sheetViews>
  <sheetFormatPr defaultRowHeight="15" x14ac:dyDescent="0.25"/>
  <cols>
    <col min="1" max="1" width="2.7109375" customWidth="1"/>
    <col min="2" max="2" width="14.7109375" customWidth="1"/>
    <col min="7" max="7" width="2.7109375" customWidth="1"/>
    <col min="11" max="11" width="2.7109375" customWidth="1"/>
    <col min="15" max="15" width="3" customWidth="1"/>
    <col min="19" max="19" width="2.7109375" customWidth="1"/>
    <col min="23" max="23" width="2.7109375" customWidth="1"/>
    <col min="27" max="27" width="3.42578125" customWidth="1"/>
    <col min="31" max="31" width="2.28515625" customWidth="1"/>
    <col min="32" max="32" width="20.42578125" customWidth="1"/>
    <col min="33" max="33" width="3" customWidth="1"/>
    <col min="34" max="34" width="20.42578125" bestFit="1" customWidth="1"/>
    <col min="35" max="35" width="2.7109375" customWidth="1"/>
    <col min="39" max="39" width="2.7109375" customWidth="1"/>
  </cols>
  <sheetData>
    <row r="1" spans="2:42" x14ac:dyDescent="0.25">
      <c r="B1" s="10"/>
    </row>
    <row r="3" spans="2:42" ht="15.75" customHeight="1" thickBot="1" x14ac:dyDescent="0.3">
      <c r="B3" s="8"/>
      <c r="C3" s="8"/>
      <c r="D3" s="8"/>
      <c r="E3" s="8"/>
      <c r="F3" s="8"/>
      <c r="H3" s="8"/>
      <c r="I3" s="8"/>
      <c r="J3" s="8"/>
      <c r="L3" s="8"/>
      <c r="M3" s="8"/>
      <c r="N3" s="8"/>
      <c r="P3" s="8"/>
      <c r="Q3" s="8"/>
      <c r="R3" s="8"/>
      <c r="T3" s="8"/>
      <c r="U3" s="8"/>
      <c r="V3" s="8"/>
      <c r="X3" s="8"/>
      <c r="Y3" s="8"/>
      <c r="Z3" s="8"/>
      <c r="AF3" s="8"/>
      <c r="AH3" s="8"/>
    </row>
    <row r="4" spans="2:42" ht="15.75" customHeight="1" thickBot="1" x14ac:dyDescent="0.3">
      <c r="C4" s="11" t="s">
        <v>24</v>
      </c>
      <c r="L4" s="257" t="s">
        <v>20</v>
      </c>
      <c r="M4" s="249"/>
      <c r="N4" s="249"/>
      <c r="P4" s="257" t="s">
        <v>25</v>
      </c>
      <c r="Q4" s="249"/>
      <c r="R4" s="249"/>
      <c r="T4" s="257" t="s">
        <v>127</v>
      </c>
      <c r="U4" s="249"/>
      <c r="V4" s="249"/>
      <c r="X4" s="257" t="s">
        <v>25</v>
      </c>
      <c r="Y4" s="249"/>
      <c r="Z4" s="249"/>
      <c r="AB4" s="211" t="s">
        <v>24</v>
      </c>
      <c r="AC4" s="211"/>
      <c r="AD4" s="211"/>
      <c r="AF4" s="94" t="s">
        <v>24</v>
      </c>
      <c r="AH4" s="94" t="s">
        <v>24</v>
      </c>
      <c r="AJ4" s="266" t="s">
        <v>125</v>
      </c>
      <c r="AK4" s="249"/>
      <c r="AL4" s="249"/>
      <c r="AN4" s="261" t="s">
        <v>24</v>
      </c>
      <c r="AO4" s="261"/>
      <c r="AP4" s="261"/>
    </row>
    <row r="5" spans="2:42" ht="36" customHeight="1" thickBot="1" x14ac:dyDescent="0.3">
      <c r="B5" s="14"/>
      <c r="C5" s="252" t="s">
        <v>26</v>
      </c>
      <c r="D5" s="252" t="s">
        <v>27</v>
      </c>
      <c r="E5" s="188"/>
      <c r="F5" s="188"/>
      <c r="H5" s="252" t="s">
        <v>14</v>
      </c>
      <c r="I5" s="188"/>
      <c r="J5" s="188"/>
      <c r="L5" s="259" t="s">
        <v>126</v>
      </c>
      <c r="M5" s="188"/>
      <c r="N5" s="188"/>
      <c r="P5" s="260" t="s">
        <v>28</v>
      </c>
      <c r="Q5" s="188"/>
      <c r="R5" s="188"/>
      <c r="T5" s="256" t="s">
        <v>128</v>
      </c>
      <c r="U5" s="188"/>
      <c r="V5" s="188"/>
      <c r="X5" s="254" t="s">
        <v>29</v>
      </c>
      <c r="Y5" s="255"/>
      <c r="Z5" s="255"/>
      <c r="AA5" s="12"/>
      <c r="AB5" s="253" t="s">
        <v>34</v>
      </c>
      <c r="AC5" s="188"/>
      <c r="AD5" s="188"/>
      <c r="AF5" s="268" t="s">
        <v>130</v>
      </c>
      <c r="AG5" s="13"/>
      <c r="AH5" s="264" t="s">
        <v>129</v>
      </c>
      <c r="AJ5" s="267" t="s">
        <v>110</v>
      </c>
      <c r="AK5" s="188"/>
      <c r="AL5" s="188"/>
      <c r="AN5" s="262" t="s">
        <v>131</v>
      </c>
      <c r="AO5" s="263"/>
      <c r="AP5" s="263"/>
    </row>
    <row r="6" spans="2:42" ht="15.75" customHeight="1" thickBot="1" x14ac:dyDescent="0.3">
      <c r="B6" s="15" t="s">
        <v>38</v>
      </c>
      <c r="C6" s="188"/>
      <c r="D6" s="9" t="s">
        <v>15</v>
      </c>
      <c r="E6" s="9" t="s">
        <v>16</v>
      </c>
      <c r="F6" s="9" t="s">
        <v>17</v>
      </c>
      <c r="H6" s="9" t="s">
        <v>15</v>
      </c>
      <c r="I6" s="9" t="s">
        <v>16</v>
      </c>
      <c r="J6" s="9" t="s">
        <v>17</v>
      </c>
      <c r="L6" s="9" t="s">
        <v>15</v>
      </c>
      <c r="M6" s="9" t="s">
        <v>16</v>
      </c>
      <c r="N6" s="9" t="s">
        <v>17</v>
      </c>
      <c r="P6" s="9" t="s">
        <v>15</v>
      </c>
      <c r="Q6" s="9" t="s">
        <v>16</v>
      </c>
      <c r="R6" s="9" t="s">
        <v>17</v>
      </c>
      <c r="S6" s="16"/>
      <c r="T6" s="9" t="s">
        <v>15</v>
      </c>
      <c r="U6" s="9" t="s">
        <v>16</v>
      </c>
      <c r="V6" s="9" t="s">
        <v>17</v>
      </c>
      <c r="W6" s="16"/>
      <c r="X6" s="9" t="s">
        <v>15</v>
      </c>
      <c r="Y6" s="9" t="s">
        <v>16</v>
      </c>
      <c r="Z6" s="9" t="s">
        <v>17</v>
      </c>
      <c r="AB6" s="9" t="s">
        <v>15</v>
      </c>
      <c r="AC6" s="9" t="s">
        <v>16</v>
      </c>
      <c r="AD6" s="9" t="s">
        <v>17</v>
      </c>
      <c r="AF6" s="265"/>
      <c r="AG6" s="16"/>
      <c r="AH6" s="265"/>
      <c r="AJ6" s="95" t="s">
        <v>15</v>
      </c>
      <c r="AK6" s="95" t="s">
        <v>16</v>
      </c>
      <c r="AL6" s="95" t="s">
        <v>17</v>
      </c>
      <c r="AN6" s="102" t="s">
        <v>15</v>
      </c>
      <c r="AO6" s="102" t="s">
        <v>16</v>
      </c>
      <c r="AP6" s="102" t="s">
        <v>17</v>
      </c>
    </row>
    <row r="7" spans="2:42" s="67" customFormat="1" ht="15.75" customHeight="1" x14ac:dyDescent="0.25">
      <c r="B7" s="49" t="s">
        <v>0</v>
      </c>
      <c r="C7" s="55">
        <v>25258</v>
      </c>
      <c r="D7" s="65">
        <v>8208</v>
      </c>
      <c r="E7" s="65">
        <v>11136</v>
      </c>
      <c r="F7" s="65">
        <v>14081</v>
      </c>
      <c r="G7"/>
      <c r="H7" s="65">
        <v>3250</v>
      </c>
      <c r="I7" s="65">
        <v>4380</v>
      </c>
      <c r="J7" s="65">
        <v>5530</v>
      </c>
      <c r="K7" s="65"/>
      <c r="L7" s="69">
        <v>1190</v>
      </c>
      <c r="M7" s="69">
        <v>2010</v>
      </c>
      <c r="N7" s="69">
        <v>3130</v>
      </c>
      <c r="O7" s="69"/>
      <c r="P7" s="65">
        <v>1200</v>
      </c>
      <c r="Q7" s="65">
        <v>1530</v>
      </c>
      <c r="R7" s="65">
        <v>1880</v>
      </c>
      <c r="S7" s="65"/>
      <c r="T7" s="65">
        <f>L7+P7</f>
        <v>2390</v>
      </c>
      <c r="U7" s="65">
        <f>M7+Q7</f>
        <v>3540</v>
      </c>
      <c r="V7" s="65">
        <f>N7+R7</f>
        <v>5010</v>
      </c>
      <c r="W7" s="65"/>
      <c r="X7" s="65">
        <v>1230</v>
      </c>
      <c r="Y7" s="65">
        <v>900</v>
      </c>
      <c r="Z7" s="65">
        <v>550</v>
      </c>
      <c r="AA7"/>
      <c r="AB7" s="65">
        <f>T7+X7</f>
        <v>3620</v>
      </c>
      <c r="AC7" s="65">
        <f>U7+Y7</f>
        <v>4440</v>
      </c>
      <c r="AD7" s="65">
        <f>V7+Z7</f>
        <v>5560</v>
      </c>
      <c r="AF7" s="100">
        <f t="shared" ref="AF7:AF13" si="0">P7+X7</f>
        <v>2430</v>
      </c>
      <c r="AG7" s="65"/>
      <c r="AH7" s="82">
        <v>1820</v>
      </c>
      <c r="AJ7" s="96">
        <v>820</v>
      </c>
      <c r="AK7" s="96">
        <v>1400</v>
      </c>
      <c r="AL7" s="96">
        <v>2240</v>
      </c>
      <c r="AN7" s="103">
        <f>AB7+$AH7+AJ7</f>
        <v>6260</v>
      </c>
      <c r="AO7" s="103">
        <f>AC7+$AH7+AK7</f>
        <v>7660</v>
      </c>
      <c r="AP7" s="103">
        <f>AD7+$AH7+AL7</f>
        <v>9620</v>
      </c>
    </row>
    <row r="8" spans="2:42" s="67" customFormat="1" x14ac:dyDescent="0.25">
      <c r="B8" s="49" t="s">
        <v>1</v>
      </c>
      <c r="C8" s="55">
        <v>27143</v>
      </c>
      <c r="D8" s="65">
        <v>4919</v>
      </c>
      <c r="E8" s="65">
        <v>7282</v>
      </c>
      <c r="F8" s="65">
        <v>9851</v>
      </c>
      <c r="G8" s="65"/>
      <c r="H8" s="65">
        <v>1270</v>
      </c>
      <c r="I8" s="65">
        <v>2030</v>
      </c>
      <c r="J8" s="65">
        <v>2970</v>
      </c>
      <c r="K8" s="65"/>
      <c r="L8" s="69">
        <v>470</v>
      </c>
      <c r="M8" s="69">
        <v>890</v>
      </c>
      <c r="N8" s="69">
        <v>1450</v>
      </c>
      <c r="O8" s="69"/>
      <c r="P8" s="65">
        <v>480</v>
      </c>
      <c r="Q8" s="65">
        <v>750</v>
      </c>
      <c r="R8" s="65">
        <v>1050</v>
      </c>
      <c r="S8" s="65"/>
      <c r="T8" s="65">
        <f t="shared" ref="T8:T13" si="1">L8+P8</f>
        <v>950</v>
      </c>
      <c r="U8" s="65">
        <f t="shared" ref="U8:U13" si="2">M8+Q8</f>
        <v>1640</v>
      </c>
      <c r="V8" s="65">
        <f t="shared" ref="V8:V13" si="3">N8+R8</f>
        <v>2500</v>
      </c>
      <c r="W8" s="65"/>
      <c r="X8" s="65">
        <v>1930</v>
      </c>
      <c r="Y8" s="65">
        <v>1660</v>
      </c>
      <c r="Z8" s="65">
        <v>1370</v>
      </c>
      <c r="AA8" s="65"/>
      <c r="AB8" s="65">
        <f t="shared" ref="AB8:AB13" si="4">T8+X8</f>
        <v>2880</v>
      </c>
      <c r="AC8" s="65">
        <f t="shared" ref="AC8:AC13" si="5">U8+Y8</f>
        <v>3300</v>
      </c>
      <c r="AD8" s="65">
        <f t="shared" ref="AD8:AD13" si="6">V8+Z8</f>
        <v>3870</v>
      </c>
      <c r="AF8" s="100">
        <f t="shared" si="0"/>
        <v>2410</v>
      </c>
      <c r="AG8" s="65"/>
      <c r="AH8" s="82">
        <v>1920</v>
      </c>
      <c r="AJ8" s="96">
        <v>280</v>
      </c>
      <c r="AK8" s="96">
        <v>560</v>
      </c>
      <c r="AL8" s="96">
        <v>980</v>
      </c>
      <c r="AN8" s="103">
        <f t="shared" ref="AN8:AN13" si="7">AB8+$AH8+AJ8</f>
        <v>5080</v>
      </c>
      <c r="AO8" s="103">
        <f t="shared" ref="AO8:AO13" si="8">AC8+$AH8+AK8</f>
        <v>5780</v>
      </c>
      <c r="AP8" s="103">
        <f t="shared" ref="AP8:AP13" si="9">AD8+$AH8+AL8</f>
        <v>6770</v>
      </c>
    </row>
    <row r="9" spans="2:42" s="67" customFormat="1" x14ac:dyDescent="0.25">
      <c r="B9" s="49" t="s">
        <v>2</v>
      </c>
      <c r="C9" s="55">
        <v>40779</v>
      </c>
      <c r="D9" s="65">
        <v>4032</v>
      </c>
      <c r="E9" s="65">
        <v>6384</v>
      </c>
      <c r="F9" s="65">
        <v>11635</v>
      </c>
      <c r="G9" s="65"/>
      <c r="H9" s="65">
        <v>1300</v>
      </c>
      <c r="I9" s="65">
        <v>1830</v>
      </c>
      <c r="J9" s="65">
        <v>3130</v>
      </c>
      <c r="K9" s="65"/>
      <c r="L9" s="69">
        <v>410</v>
      </c>
      <c r="M9" s="69">
        <v>850</v>
      </c>
      <c r="N9" s="69">
        <v>1650</v>
      </c>
      <c r="O9" s="69"/>
      <c r="P9" s="65">
        <v>430</v>
      </c>
      <c r="Q9" s="65">
        <v>600</v>
      </c>
      <c r="R9" s="65">
        <v>930</v>
      </c>
      <c r="S9" s="65"/>
      <c r="T9" s="65">
        <f t="shared" si="1"/>
        <v>840</v>
      </c>
      <c r="U9" s="65">
        <f t="shared" si="2"/>
        <v>1450</v>
      </c>
      <c r="V9" s="65">
        <f t="shared" si="3"/>
        <v>2580</v>
      </c>
      <c r="W9" s="65"/>
      <c r="X9" s="65">
        <v>1960</v>
      </c>
      <c r="Y9" s="65">
        <v>1790</v>
      </c>
      <c r="Z9" s="65">
        <v>1460</v>
      </c>
      <c r="AA9" s="65"/>
      <c r="AB9" s="65">
        <f t="shared" si="4"/>
        <v>2800</v>
      </c>
      <c r="AC9" s="65">
        <f t="shared" si="5"/>
        <v>3240</v>
      </c>
      <c r="AD9" s="65">
        <f t="shared" si="6"/>
        <v>4040</v>
      </c>
      <c r="AF9" s="100">
        <f t="shared" si="0"/>
        <v>2390</v>
      </c>
      <c r="AG9" s="65"/>
      <c r="AH9" s="82">
        <v>1800</v>
      </c>
      <c r="AJ9" s="96">
        <v>280</v>
      </c>
      <c r="AK9" s="96">
        <v>580</v>
      </c>
      <c r="AL9" s="96">
        <v>1080</v>
      </c>
      <c r="AN9" s="103">
        <f t="shared" si="7"/>
        <v>4880</v>
      </c>
      <c r="AO9" s="103">
        <f t="shared" si="8"/>
        <v>5620</v>
      </c>
      <c r="AP9" s="103">
        <f t="shared" si="9"/>
        <v>6920</v>
      </c>
    </row>
    <row r="10" spans="2:42" s="67" customFormat="1" x14ac:dyDescent="0.25">
      <c r="B10" s="49" t="s">
        <v>3</v>
      </c>
      <c r="C10" s="55">
        <v>13870</v>
      </c>
      <c r="D10" s="65">
        <v>310</v>
      </c>
      <c r="E10" s="65">
        <v>606</v>
      </c>
      <c r="F10" s="65">
        <v>1432</v>
      </c>
      <c r="G10" s="65"/>
      <c r="H10" s="65">
        <v>180</v>
      </c>
      <c r="I10" s="65">
        <v>260</v>
      </c>
      <c r="J10" s="65">
        <v>450</v>
      </c>
      <c r="K10" s="65"/>
      <c r="L10" s="69">
        <v>20</v>
      </c>
      <c r="M10" s="69">
        <v>50</v>
      </c>
      <c r="N10" s="69">
        <v>150</v>
      </c>
      <c r="O10" s="69"/>
      <c r="P10" s="65">
        <v>100</v>
      </c>
      <c r="Q10" s="65">
        <v>140</v>
      </c>
      <c r="R10" s="65">
        <v>220</v>
      </c>
      <c r="S10" s="65"/>
      <c r="T10" s="65">
        <f t="shared" si="1"/>
        <v>120</v>
      </c>
      <c r="U10" s="65">
        <f t="shared" si="2"/>
        <v>190</v>
      </c>
      <c r="V10" s="65">
        <f t="shared" si="3"/>
        <v>370</v>
      </c>
      <c r="W10" s="65"/>
      <c r="X10" s="65">
        <v>1410</v>
      </c>
      <c r="Y10" s="65">
        <v>1370</v>
      </c>
      <c r="Z10" s="65">
        <v>1290</v>
      </c>
      <c r="AA10" s="65"/>
      <c r="AB10" s="65">
        <f t="shared" si="4"/>
        <v>1530</v>
      </c>
      <c r="AC10" s="65">
        <f t="shared" si="5"/>
        <v>1560</v>
      </c>
      <c r="AD10" s="65">
        <f t="shared" si="6"/>
        <v>1660</v>
      </c>
      <c r="AF10" s="100">
        <f t="shared" si="0"/>
        <v>1510</v>
      </c>
      <c r="AG10" s="65"/>
      <c r="AH10" s="82">
        <v>1130</v>
      </c>
      <c r="AJ10" s="96">
        <v>20</v>
      </c>
      <c r="AK10" s="96">
        <v>30</v>
      </c>
      <c r="AL10" s="96">
        <v>90</v>
      </c>
      <c r="AN10" s="103">
        <f t="shared" si="7"/>
        <v>2680</v>
      </c>
      <c r="AO10" s="103">
        <f t="shared" si="8"/>
        <v>2720</v>
      </c>
      <c r="AP10" s="103">
        <f t="shared" si="9"/>
        <v>2880</v>
      </c>
    </row>
    <row r="11" spans="2:42" s="67" customFormat="1" x14ac:dyDescent="0.25">
      <c r="B11" s="49" t="s">
        <v>4</v>
      </c>
      <c r="C11" s="55">
        <v>4271</v>
      </c>
      <c r="D11" s="65">
        <v>778</v>
      </c>
      <c r="E11" s="65">
        <v>1269</v>
      </c>
      <c r="F11" s="65">
        <v>1545</v>
      </c>
      <c r="G11" s="65"/>
      <c r="H11" s="65">
        <v>240</v>
      </c>
      <c r="I11" s="65">
        <v>360</v>
      </c>
      <c r="J11" s="65">
        <v>430</v>
      </c>
      <c r="K11" s="65"/>
      <c r="L11" s="69">
        <v>20</v>
      </c>
      <c r="M11" s="69">
        <v>50</v>
      </c>
      <c r="N11" s="69">
        <v>130</v>
      </c>
      <c r="O11" s="69"/>
      <c r="P11" s="65">
        <v>150</v>
      </c>
      <c r="Q11" s="65">
        <v>210</v>
      </c>
      <c r="R11" s="65">
        <v>250</v>
      </c>
      <c r="S11" s="65"/>
      <c r="T11" s="65">
        <f t="shared" si="1"/>
        <v>170</v>
      </c>
      <c r="U11" s="65">
        <f t="shared" si="2"/>
        <v>260</v>
      </c>
      <c r="V11" s="65">
        <f t="shared" si="3"/>
        <v>380</v>
      </c>
      <c r="W11" s="65"/>
      <c r="X11" s="65">
        <v>360</v>
      </c>
      <c r="Y11" s="65">
        <v>300</v>
      </c>
      <c r="Z11" s="65">
        <v>260</v>
      </c>
      <c r="AA11" s="65"/>
      <c r="AB11" s="65">
        <f t="shared" si="4"/>
        <v>530</v>
      </c>
      <c r="AC11" s="65">
        <f t="shared" si="5"/>
        <v>560</v>
      </c>
      <c r="AD11" s="65">
        <f t="shared" si="6"/>
        <v>640</v>
      </c>
      <c r="AF11" s="100">
        <f t="shared" si="0"/>
        <v>510</v>
      </c>
      <c r="AG11" s="65"/>
      <c r="AH11" s="82">
        <v>490</v>
      </c>
      <c r="AJ11" s="96">
        <v>20</v>
      </c>
      <c r="AK11" s="96">
        <v>40</v>
      </c>
      <c r="AL11" s="96">
        <v>100</v>
      </c>
      <c r="AN11" s="103">
        <f t="shared" si="7"/>
        <v>1040</v>
      </c>
      <c r="AO11" s="103">
        <f t="shared" si="8"/>
        <v>1090</v>
      </c>
      <c r="AP11" s="103">
        <f t="shared" si="9"/>
        <v>1230</v>
      </c>
    </row>
    <row r="12" spans="2:42" s="67" customFormat="1" x14ac:dyDescent="0.25">
      <c r="B12" s="49" t="s">
        <v>5</v>
      </c>
      <c r="C12" s="55">
        <v>40813</v>
      </c>
      <c r="D12" s="65">
        <v>1276</v>
      </c>
      <c r="E12" s="65">
        <v>2649</v>
      </c>
      <c r="F12" s="65">
        <v>7378</v>
      </c>
      <c r="G12" s="65"/>
      <c r="H12" s="65">
        <v>790</v>
      </c>
      <c r="I12" s="65">
        <v>1440</v>
      </c>
      <c r="J12" s="65">
        <v>3050</v>
      </c>
      <c r="K12" s="65"/>
      <c r="L12" s="69">
        <v>110</v>
      </c>
      <c r="M12" s="69">
        <v>230</v>
      </c>
      <c r="N12" s="69">
        <v>880</v>
      </c>
      <c r="O12" s="69"/>
      <c r="P12" s="65">
        <v>460</v>
      </c>
      <c r="Q12" s="65">
        <v>810</v>
      </c>
      <c r="R12" s="65">
        <v>1540</v>
      </c>
      <c r="S12" s="65"/>
      <c r="T12" s="65">
        <f t="shared" si="1"/>
        <v>570</v>
      </c>
      <c r="U12" s="65">
        <f t="shared" si="2"/>
        <v>1040</v>
      </c>
      <c r="V12" s="65">
        <f t="shared" si="3"/>
        <v>2420</v>
      </c>
      <c r="W12" s="65"/>
      <c r="X12" s="65">
        <v>4660</v>
      </c>
      <c r="Y12" s="65">
        <v>4310</v>
      </c>
      <c r="Z12" s="65">
        <v>3580</v>
      </c>
      <c r="AA12" s="65"/>
      <c r="AB12" s="65">
        <f t="shared" si="4"/>
        <v>5230</v>
      </c>
      <c r="AC12" s="65">
        <f t="shared" si="5"/>
        <v>5350</v>
      </c>
      <c r="AD12" s="65">
        <f t="shared" si="6"/>
        <v>6000</v>
      </c>
      <c r="AF12" s="100">
        <f t="shared" si="0"/>
        <v>5120</v>
      </c>
      <c r="AG12" s="65"/>
      <c r="AH12" s="82">
        <v>4220</v>
      </c>
      <c r="AJ12" s="96">
        <v>90</v>
      </c>
      <c r="AK12" s="96">
        <v>190</v>
      </c>
      <c r="AL12" s="96">
        <v>610</v>
      </c>
      <c r="AN12" s="103">
        <f t="shared" si="7"/>
        <v>9540</v>
      </c>
      <c r="AO12" s="103">
        <f t="shared" si="8"/>
        <v>9760</v>
      </c>
      <c r="AP12" s="103">
        <f t="shared" si="9"/>
        <v>10830</v>
      </c>
    </row>
    <row r="13" spans="2:42" s="67" customFormat="1" x14ac:dyDescent="0.25">
      <c r="B13" s="49" t="s">
        <v>6</v>
      </c>
      <c r="C13" s="55">
        <v>20458</v>
      </c>
      <c r="D13" s="65">
        <v>1600</v>
      </c>
      <c r="E13" s="65">
        <v>2936</v>
      </c>
      <c r="F13" s="65">
        <v>6340</v>
      </c>
      <c r="G13" s="65"/>
      <c r="H13" s="65">
        <v>580</v>
      </c>
      <c r="I13" s="65">
        <v>1030</v>
      </c>
      <c r="J13" s="65">
        <v>1860</v>
      </c>
      <c r="K13" s="65"/>
      <c r="L13" s="69">
        <v>160</v>
      </c>
      <c r="M13" s="69">
        <v>300</v>
      </c>
      <c r="N13" s="69">
        <v>670</v>
      </c>
      <c r="O13" s="69"/>
      <c r="P13" s="65">
        <v>380</v>
      </c>
      <c r="Q13" s="65">
        <v>610</v>
      </c>
      <c r="R13" s="65">
        <v>1090</v>
      </c>
      <c r="S13" s="65"/>
      <c r="T13" s="65">
        <f t="shared" si="1"/>
        <v>540</v>
      </c>
      <c r="U13" s="65">
        <f t="shared" si="2"/>
        <v>910</v>
      </c>
      <c r="V13" s="65">
        <f t="shared" si="3"/>
        <v>1760</v>
      </c>
      <c r="W13" s="65"/>
      <c r="X13" s="65">
        <v>2800</v>
      </c>
      <c r="Y13" s="65">
        <v>2560</v>
      </c>
      <c r="Z13" s="65">
        <v>2090</v>
      </c>
      <c r="AA13" s="65"/>
      <c r="AB13" s="65">
        <f t="shared" si="4"/>
        <v>3340</v>
      </c>
      <c r="AC13" s="65">
        <f t="shared" si="5"/>
        <v>3470</v>
      </c>
      <c r="AD13" s="65">
        <f t="shared" si="6"/>
        <v>3850</v>
      </c>
      <c r="AF13" s="100">
        <f t="shared" si="0"/>
        <v>3180</v>
      </c>
      <c r="AG13" s="65"/>
      <c r="AH13" s="82">
        <v>2470</v>
      </c>
      <c r="AJ13" s="96">
        <v>100</v>
      </c>
      <c r="AK13" s="96">
        <v>200</v>
      </c>
      <c r="AL13" s="96">
        <v>450</v>
      </c>
      <c r="AN13" s="103">
        <f t="shared" si="7"/>
        <v>5910</v>
      </c>
      <c r="AO13" s="103">
        <f t="shared" si="8"/>
        <v>6140</v>
      </c>
      <c r="AP13" s="103">
        <f t="shared" si="9"/>
        <v>6770</v>
      </c>
    </row>
    <row r="14" spans="2:42" ht="15.75" customHeight="1" thickBot="1" x14ac:dyDescent="0.3">
      <c r="B14" s="21"/>
      <c r="C14" s="22"/>
      <c r="D14" s="23"/>
      <c r="E14" s="23"/>
      <c r="F14" s="23"/>
      <c r="G14" s="27"/>
      <c r="H14" s="24"/>
      <c r="I14" s="24"/>
      <c r="J14" s="24"/>
      <c r="L14" s="28"/>
      <c r="M14" s="28"/>
      <c r="N14" s="3"/>
      <c r="O14" s="28"/>
      <c r="P14" s="24"/>
      <c r="Q14" s="24"/>
      <c r="R14" s="24"/>
      <c r="S14" s="25"/>
      <c r="T14" s="25"/>
      <c r="U14" s="25"/>
      <c r="V14" s="25"/>
      <c r="W14" s="25"/>
      <c r="X14" s="25"/>
      <c r="Y14" s="25"/>
      <c r="Z14" s="25"/>
      <c r="AB14" s="19"/>
      <c r="AC14" s="19"/>
      <c r="AD14" s="19"/>
      <c r="AF14" s="83"/>
      <c r="AG14" s="27"/>
      <c r="AH14" s="83"/>
      <c r="AJ14" s="97"/>
      <c r="AK14" s="97"/>
      <c r="AL14" s="98"/>
      <c r="AN14" s="104"/>
      <c r="AO14" s="104"/>
      <c r="AP14" s="104"/>
    </row>
    <row r="15" spans="2:42" s="39" customFormat="1" ht="15.75" customHeight="1" thickBot="1" x14ac:dyDescent="0.3">
      <c r="B15" s="29" t="s">
        <v>39</v>
      </c>
      <c r="C15" s="71">
        <f>SUM(C7:C14)</f>
        <v>172592</v>
      </c>
      <c r="D15" s="71">
        <f>SUM(D7:D14)</f>
        <v>21123</v>
      </c>
      <c r="E15" s="71">
        <f>SUM(E7:E14)</f>
        <v>32262</v>
      </c>
      <c r="F15" s="71">
        <f>SUM(F7:F14)</f>
        <v>52262</v>
      </c>
      <c r="G15" s="40"/>
      <c r="H15" s="71">
        <f>ROUNDUP(SUM(H7:H14),-1)</f>
        <v>7610</v>
      </c>
      <c r="I15" s="71">
        <f>ROUNDUP(SUM(I7:I14),-1)</f>
        <v>11330</v>
      </c>
      <c r="J15" s="71">
        <f>ROUNDUP(SUM(J7:J14),-1)</f>
        <v>17420</v>
      </c>
      <c r="L15" s="71">
        <f>ROUNDUP(SUM(L7:L14),-1)</f>
        <v>2380</v>
      </c>
      <c r="M15" s="71">
        <f>ROUNDUP(SUM(M7:M14),-1)</f>
        <v>4380</v>
      </c>
      <c r="N15" s="71">
        <f>ROUNDUP(SUM(N7:N14),-1)</f>
        <v>8060</v>
      </c>
      <c r="O15" s="70"/>
      <c r="P15" s="71">
        <f>ROUNDUP(SUM(P7:P14),-1)</f>
        <v>3200</v>
      </c>
      <c r="Q15" s="71">
        <f>ROUNDUP(SUM(Q7:Q14),-1)</f>
        <v>4650</v>
      </c>
      <c r="R15" s="71">
        <f>ROUNDUP(SUM(R7:R14),-1)</f>
        <v>6960</v>
      </c>
      <c r="S15" s="40"/>
      <c r="T15" s="71">
        <f>ROUNDUP(SUM(T7:T14),-1)</f>
        <v>5580</v>
      </c>
      <c r="U15" s="71">
        <f>ROUNDUP(SUM(U7:U14),-1)</f>
        <v>9030</v>
      </c>
      <c r="V15" s="71">
        <f>ROUNDUP(SUM(V7:V14),-1)</f>
        <v>15020</v>
      </c>
      <c r="W15" s="40"/>
      <c r="X15" s="71">
        <f>ROUNDUP(SUM(X7:X14),-1)</f>
        <v>14350</v>
      </c>
      <c r="Y15" s="71">
        <f>ROUNDUP(SUM(Y7:Y14),-1)</f>
        <v>12890</v>
      </c>
      <c r="Z15" s="71">
        <f>ROUNDUP(SUM(Z7:Z14),-1)</f>
        <v>10600</v>
      </c>
      <c r="AB15" s="71">
        <f>ROUNDUP(SUM(AB7:AB14),-1)</f>
        <v>19930</v>
      </c>
      <c r="AC15" s="71">
        <f>ROUNDUP(SUM(AC7:AC14),-1)</f>
        <v>21920</v>
      </c>
      <c r="AD15" s="71">
        <f>ROUNDUP(SUM(AD7:AD14),-1)</f>
        <v>25620</v>
      </c>
      <c r="AF15" s="101">
        <f>ROUNDUP(SUM(AF7:AF14),-1)</f>
        <v>17550</v>
      </c>
      <c r="AG15" s="40"/>
      <c r="AH15" s="84">
        <f>ROUNDUP(SUM(AH7:AH14),-1)</f>
        <v>13850</v>
      </c>
      <c r="AJ15" s="99">
        <f>ROUNDUP(SUM(AJ7:AJ14),-1)</f>
        <v>1610</v>
      </c>
      <c r="AK15" s="99">
        <f>ROUNDUP(SUM(AK7:AK14),-1)</f>
        <v>3000</v>
      </c>
      <c r="AL15" s="99">
        <f>ROUNDUP(SUM(AL7:AL14),-1)</f>
        <v>5550</v>
      </c>
      <c r="AN15" s="105">
        <f>ROUNDUP(SUM(AN7:AN14),-1)</f>
        <v>35390</v>
      </c>
      <c r="AO15" s="105">
        <f>ROUNDUP(SUM(AO7:AO14),-1)</f>
        <v>38770</v>
      </c>
      <c r="AP15" s="105">
        <f>ROUNDUP(SUM(AP7:AP14),-1)</f>
        <v>45020</v>
      </c>
    </row>
  </sheetData>
  <mergeCells count="19">
    <mergeCell ref="C5:C6"/>
    <mergeCell ref="D5:F5"/>
    <mergeCell ref="H5:J5"/>
    <mergeCell ref="P5:R5"/>
    <mergeCell ref="X5:Z5"/>
    <mergeCell ref="AN4:AP4"/>
    <mergeCell ref="AN5:AP5"/>
    <mergeCell ref="L4:N4"/>
    <mergeCell ref="AH5:AH6"/>
    <mergeCell ref="AJ4:AL4"/>
    <mergeCell ref="AJ5:AL5"/>
    <mergeCell ref="AB4:AD4"/>
    <mergeCell ref="T4:V4"/>
    <mergeCell ref="AB5:AD5"/>
    <mergeCell ref="L5:N5"/>
    <mergeCell ref="T5:V5"/>
    <mergeCell ref="P4:R4"/>
    <mergeCell ref="X4:Z4"/>
    <mergeCell ref="AF5:AF6"/>
  </mergeCells>
  <pageMargins left="0.7" right="0.7" top="0.75" bottom="0.75" header="0.3" footer="0.3"/>
  <pageSetup orientation="portrait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06205-CE19-4FDF-AA9D-EFCB0E10AEF3}">
  <sheetPr>
    <tabColor rgb="FFFFFF00"/>
  </sheetPr>
  <dimension ref="B1:AA15"/>
  <sheetViews>
    <sheetView zoomScaleNormal="100" workbookViewId="0"/>
  </sheetViews>
  <sheetFormatPr defaultRowHeight="15" x14ac:dyDescent="0.25"/>
  <cols>
    <col min="1" max="1" width="2.7109375" customWidth="1"/>
    <col min="2" max="2" width="14.7109375" customWidth="1"/>
    <col min="4" max="4" width="1.85546875" customWidth="1"/>
    <col min="5" max="5" width="16.140625" bestFit="1" customWidth="1"/>
    <col min="6" max="6" width="1.5703125" customWidth="1"/>
    <col min="7" max="7" width="12.5703125" bestFit="1" customWidth="1"/>
    <col min="8" max="8" width="3" customWidth="1"/>
    <col min="12" max="12" width="3" customWidth="1"/>
    <col min="16" max="16" width="3" customWidth="1"/>
    <col min="20" max="20" width="2.28515625" customWidth="1"/>
  </cols>
  <sheetData>
    <row r="1" spans="2:27" x14ac:dyDescent="0.25">
      <c r="B1" s="10" t="s">
        <v>102</v>
      </c>
    </row>
    <row r="3" spans="2:27" ht="15.75" customHeight="1" thickBot="1" x14ac:dyDescent="0.3">
      <c r="B3" s="8"/>
      <c r="C3" s="8"/>
      <c r="D3" s="8"/>
      <c r="E3" s="8"/>
      <c r="F3" s="8"/>
      <c r="G3" s="8"/>
      <c r="M3" s="8"/>
      <c r="N3" s="8"/>
      <c r="O3" s="8"/>
      <c r="Q3" s="8"/>
      <c r="R3" s="8"/>
      <c r="S3" s="8"/>
    </row>
    <row r="4" spans="2:27" ht="32.25" customHeight="1" x14ac:dyDescent="0.25">
      <c r="C4" s="269" t="s">
        <v>24</v>
      </c>
      <c r="D4" s="186"/>
      <c r="E4" s="186"/>
      <c r="F4" s="186"/>
      <c r="G4" s="186"/>
      <c r="M4" s="257" t="s">
        <v>103</v>
      </c>
      <c r="N4" s="249"/>
      <c r="O4" s="249"/>
      <c r="Q4" s="270" t="s">
        <v>104</v>
      </c>
      <c r="R4" s="249"/>
      <c r="S4" s="249"/>
      <c r="U4" s="266" t="s">
        <v>105</v>
      </c>
      <c r="V4" s="249"/>
      <c r="W4" s="249"/>
    </row>
    <row r="5" spans="2:27" ht="68.25" customHeight="1" thickBot="1" x14ac:dyDescent="0.3">
      <c r="B5" s="14"/>
      <c r="C5" s="252" t="s">
        <v>26</v>
      </c>
      <c r="D5" s="12"/>
      <c r="E5" s="252" t="s">
        <v>106</v>
      </c>
      <c r="F5" s="12"/>
      <c r="G5" s="271" t="s">
        <v>107</v>
      </c>
      <c r="H5" s="13"/>
      <c r="I5" s="256" t="s">
        <v>108</v>
      </c>
      <c r="J5" s="188"/>
      <c r="K5" s="188"/>
      <c r="L5" s="13"/>
      <c r="M5" s="273" t="s">
        <v>29</v>
      </c>
      <c r="N5" s="188"/>
      <c r="O5" s="188"/>
      <c r="Q5" s="253" t="s">
        <v>109</v>
      </c>
      <c r="R5" s="188"/>
      <c r="S5" s="188"/>
      <c r="U5" s="267" t="s">
        <v>110</v>
      </c>
      <c r="V5" s="188"/>
      <c r="W5" s="188"/>
    </row>
    <row r="6" spans="2:27" ht="15.75" customHeight="1" thickBot="1" x14ac:dyDescent="0.3">
      <c r="B6" s="15" t="s">
        <v>38</v>
      </c>
      <c r="C6" s="188"/>
      <c r="D6" s="9"/>
      <c r="E6" s="188"/>
      <c r="F6" s="9"/>
      <c r="G6" s="272"/>
      <c r="H6" s="16"/>
      <c r="I6" s="9" t="s">
        <v>15</v>
      </c>
      <c r="J6" s="9" t="s">
        <v>16</v>
      </c>
      <c r="K6" s="9" t="s">
        <v>17</v>
      </c>
      <c r="L6" s="16"/>
      <c r="M6" s="9" t="s">
        <v>15</v>
      </c>
      <c r="N6" s="9" t="s">
        <v>16</v>
      </c>
      <c r="O6" s="9" t="s">
        <v>17</v>
      </c>
      <c r="Q6" s="9" t="s">
        <v>15</v>
      </c>
      <c r="R6" s="9" t="s">
        <v>16</v>
      </c>
      <c r="S6" s="9" t="s">
        <v>17</v>
      </c>
      <c r="U6" s="85" t="s">
        <v>15</v>
      </c>
      <c r="V6" s="85" t="s">
        <v>16</v>
      </c>
      <c r="W6" s="85" t="s">
        <v>17</v>
      </c>
    </row>
    <row r="7" spans="2:27" x14ac:dyDescent="0.25">
      <c r="B7" s="49" t="s">
        <v>0</v>
      </c>
      <c r="C7" s="17">
        <v>25258</v>
      </c>
      <c r="E7" s="18">
        <v>6410</v>
      </c>
      <c r="F7" s="18"/>
      <c r="G7" s="82">
        <v>1820</v>
      </c>
      <c r="H7" s="18"/>
      <c r="I7" s="18">
        <v>1730</v>
      </c>
      <c r="J7" s="18">
        <v>2540</v>
      </c>
      <c r="K7" s="18">
        <v>3630</v>
      </c>
      <c r="L7" s="18"/>
      <c r="M7" s="18">
        <v>900</v>
      </c>
      <c r="N7" s="18">
        <v>670</v>
      </c>
      <c r="O7" s="18">
        <v>400</v>
      </c>
      <c r="P7" s="18"/>
      <c r="Q7" s="18">
        <v>2620</v>
      </c>
      <c r="R7" s="18">
        <v>3210</v>
      </c>
      <c r="S7" s="18">
        <v>4030</v>
      </c>
      <c r="T7" s="18"/>
      <c r="U7" s="82">
        <v>820</v>
      </c>
      <c r="V7" s="82">
        <v>1400</v>
      </c>
      <c r="W7" s="82">
        <v>2240</v>
      </c>
      <c r="Y7" s="18"/>
      <c r="Z7" s="18"/>
      <c r="AA7" s="18"/>
    </row>
    <row r="8" spans="2:27" x14ac:dyDescent="0.25">
      <c r="B8" s="49" t="s">
        <v>1</v>
      </c>
      <c r="C8" s="17">
        <v>27143</v>
      </c>
      <c r="E8" s="18">
        <v>6140</v>
      </c>
      <c r="F8" s="18"/>
      <c r="G8" s="82">
        <v>1920</v>
      </c>
      <c r="H8" s="18"/>
      <c r="I8" s="18">
        <v>580</v>
      </c>
      <c r="J8" s="18">
        <v>1100</v>
      </c>
      <c r="K8" s="18">
        <v>1770</v>
      </c>
      <c r="L8" s="18"/>
      <c r="M8" s="18">
        <v>1600</v>
      </c>
      <c r="N8" s="18">
        <v>1370</v>
      </c>
      <c r="O8" s="18">
        <v>1120</v>
      </c>
      <c r="P8" s="18"/>
      <c r="Q8" s="18">
        <v>2180</v>
      </c>
      <c r="R8" s="18">
        <v>2460</v>
      </c>
      <c r="S8" s="18">
        <v>2890</v>
      </c>
      <c r="T8" s="18"/>
      <c r="U8" s="82">
        <v>280</v>
      </c>
      <c r="V8" s="82">
        <v>560</v>
      </c>
      <c r="W8" s="82">
        <v>980</v>
      </c>
    </row>
    <row r="9" spans="2:27" x14ac:dyDescent="0.25">
      <c r="B9" s="49" t="s">
        <v>2</v>
      </c>
      <c r="C9" s="17">
        <v>40779</v>
      </c>
      <c r="E9" s="18">
        <v>6580</v>
      </c>
      <c r="F9" s="18"/>
      <c r="G9" s="82">
        <v>1800</v>
      </c>
      <c r="H9" s="18"/>
      <c r="I9" s="18">
        <v>650</v>
      </c>
      <c r="J9" s="18">
        <v>1070</v>
      </c>
      <c r="K9" s="18">
        <v>1800</v>
      </c>
      <c r="L9" s="18"/>
      <c r="M9" s="18">
        <v>1430</v>
      </c>
      <c r="N9" s="18">
        <v>1300</v>
      </c>
      <c r="O9" s="18">
        <v>1070</v>
      </c>
      <c r="P9" s="18"/>
      <c r="Q9" s="18">
        <v>2070</v>
      </c>
      <c r="R9" s="18">
        <v>2370</v>
      </c>
      <c r="S9" s="18">
        <v>2870</v>
      </c>
      <c r="T9" s="18"/>
      <c r="U9" s="82">
        <v>280</v>
      </c>
      <c r="V9" s="82">
        <v>580</v>
      </c>
      <c r="W9" s="82">
        <v>1080</v>
      </c>
    </row>
    <row r="10" spans="2:27" x14ac:dyDescent="0.25">
      <c r="B10" s="49" t="s">
        <v>3</v>
      </c>
      <c r="C10" s="17">
        <v>13870</v>
      </c>
      <c r="E10" s="18">
        <v>2601.6758605</v>
      </c>
      <c r="F10" s="18"/>
      <c r="G10" s="82">
        <v>1130</v>
      </c>
      <c r="H10" s="18"/>
      <c r="I10" s="18">
        <v>84.464019000000008</v>
      </c>
      <c r="J10" s="18">
        <v>127.90120250000001</v>
      </c>
      <c r="K10" s="18">
        <v>242.26895900000002</v>
      </c>
      <c r="L10" s="18"/>
      <c r="M10" s="18">
        <v>1055.123664274266</v>
      </c>
      <c r="N10" s="18">
        <v>1029.037423297312</v>
      </c>
      <c r="O10" s="18">
        <v>968.11600610743869</v>
      </c>
      <c r="P10" s="18"/>
      <c r="Q10" s="18">
        <v>1139.5876832742661</v>
      </c>
      <c r="R10" s="18">
        <v>1156.9386257973119</v>
      </c>
      <c r="S10" s="18">
        <v>1210.3849651074388</v>
      </c>
      <c r="T10" s="18"/>
      <c r="U10" s="82">
        <v>20</v>
      </c>
      <c r="V10" s="82">
        <v>30</v>
      </c>
      <c r="W10" s="82">
        <v>90</v>
      </c>
    </row>
    <row r="11" spans="2:27" ht="15.75" customHeight="1" x14ac:dyDescent="0.25">
      <c r="B11" s="49" t="s">
        <v>4</v>
      </c>
      <c r="C11" s="17">
        <v>4271</v>
      </c>
      <c r="E11" s="18">
        <v>927.34001200000012</v>
      </c>
      <c r="F11" s="18"/>
      <c r="G11" s="82">
        <v>490</v>
      </c>
      <c r="H11" s="18"/>
      <c r="I11" s="18">
        <v>161.28855350000001</v>
      </c>
      <c r="J11" s="18">
        <v>246.90408699999998</v>
      </c>
      <c r="K11" s="18">
        <v>337.64489650000002</v>
      </c>
      <c r="L11" s="18"/>
      <c r="M11" s="18">
        <v>339.27067690319916</v>
      </c>
      <c r="N11" s="18">
        <v>276.59811817302017</v>
      </c>
      <c r="O11" s="18">
        <v>243.29784360166963</v>
      </c>
      <c r="P11" s="18"/>
      <c r="Q11" s="18">
        <v>500.55923040319919</v>
      </c>
      <c r="R11" s="18">
        <v>523.50220517302023</v>
      </c>
      <c r="S11" s="18">
        <v>580.94274010166964</v>
      </c>
      <c r="T11" s="18"/>
      <c r="U11" s="82">
        <v>20</v>
      </c>
      <c r="V11" s="82">
        <v>40</v>
      </c>
      <c r="W11" s="82">
        <v>100</v>
      </c>
    </row>
    <row r="12" spans="2:27" x14ac:dyDescent="0.25">
      <c r="B12" s="49" t="s">
        <v>5</v>
      </c>
      <c r="C12" s="17">
        <v>40813</v>
      </c>
      <c r="E12" s="18">
        <v>9515.3314524999987</v>
      </c>
      <c r="F12" s="18"/>
      <c r="G12" s="82">
        <v>4220</v>
      </c>
      <c r="H12" s="18"/>
      <c r="I12" s="18">
        <v>499.36310949999995</v>
      </c>
      <c r="J12" s="18">
        <v>960.39384199999995</v>
      </c>
      <c r="K12" s="18">
        <v>1973.9612964999997</v>
      </c>
      <c r="L12" s="18"/>
      <c r="M12" s="18">
        <v>3758.5819323325813</v>
      </c>
      <c r="N12" s="18">
        <v>3420.1480984980685</v>
      </c>
      <c r="O12" s="18">
        <v>2819.5534156388121</v>
      </c>
      <c r="P12" s="18"/>
      <c r="Q12" s="18">
        <v>4257.9450418325805</v>
      </c>
      <c r="R12" s="18">
        <v>4380.5419404980685</v>
      </c>
      <c r="S12" s="18">
        <v>4793.5147121388118</v>
      </c>
      <c r="T12" s="18"/>
      <c r="U12" s="82">
        <v>90</v>
      </c>
      <c r="V12" s="82">
        <v>190</v>
      </c>
      <c r="W12" s="82">
        <v>610</v>
      </c>
    </row>
    <row r="13" spans="2:27" x14ac:dyDescent="0.25">
      <c r="B13" s="49" t="s">
        <v>6</v>
      </c>
      <c r="C13" s="17">
        <v>20458</v>
      </c>
      <c r="E13" s="18">
        <v>3739.3480175</v>
      </c>
      <c r="F13" s="18"/>
      <c r="G13" s="82">
        <v>2470</v>
      </c>
      <c r="H13" s="18"/>
      <c r="I13" s="18">
        <v>406.24186650000001</v>
      </c>
      <c r="J13" s="18">
        <v>692.29428900000005</v>
      </c>
      <c r="K13" s="18">
        <v>1269.0149215000001</v>
      </c>
      <c r="L13" s="18"/>
      <c r="M13" s="18">
        <v>2150.7045872846643</v>
      </c>
      <c r="N13" s="18">
        <v>1954.3685850764928</v>
      </c>
      <c r="O13" s="18">
        <v>1619.2813545975532</v>
      </c>
      <c r="P13" s="18"/>
      <c r="Q13" s="18">
        <v>2556.9464537846643</v>
      </c>
      <c r="R13" s="18">
        <v>2646.6628740764927</v>
      </c>
      <c r="S13" s="18">
        <v>2888.2962760975533</v>
      </c>
      <c r="T13" s="18"/>
      <c r="U13" s="82">
        <v>100</v>
      </c>
      <c r="V13" s="82">
        <v>200</v>
      </c>
      <c r="W13" s="82">
        <v>450</v>
      </c>
    </row>
    <row r="14" spans="2:27" ht="15.75" customHeight="1" thickBot="1" x14ac:dyDescent="0.3">
      <c r="B14" s="21"/>
      <c r="C14" s="22"/>
      <c r="E14" s="24"/>
      <c r="G14" s="83"/>
      <c r="H14" s="27"/>
      <c r="I14" s="28"/>
      <c r="J14" s="28"/>
      <c r="K14" s="3"/>
      <c r="L14" s="27"/>
      <c r="M14" s="25"/>
      <c r="N14" s="25"/>
      <c r="O14" s="25"/>
      <c r="P14" s="28"/>
      <c r="Q14" s="19"/>
      <c r="R14" s="19"/>
      <c r="S14" s="19"/>
      <c r="U14" s="86"/>
      <c r="V14" s="86"/>
      <c r="W14" s="87"/>
    </row>
    <row r="15" spans="2:27" ht="15.75" customHeight="1" thickBot="1" x14ac:dyDescent="0.3">
      <c r="B15" s="29" t="s">
        <v>39</v>
      </c>
      <c r="C15" s="30">
        <f>SUM(C7:C14)</f>
        <v>172592</v>
      </c>
      <c r="E15" s="30">
        <f>ROUNDUP(SUM(E7:E14),-1)</f>
        <v>35920</v>
      </c>
      <c r="G15" s="84">
        <f>ROUNDUP(SUM(G7:G14),-1)</f>
        <v>13850</v>
      </c>
      <c r="H15" s="18"/>
      <c r="I15" s="30">
        <f>ROUNDUP(SUM(I7:I14),-1)</f>
        <v>4120</v>
      </c>
      <c r="J15" s="30">
        <f>ROUNDUP(SUM(J7:J14),-1)</f>
        <v>6740</v>
      </c>
      <c r="K15" s="30">
        <f>ROUNDUP(SUM(K7:K14),-1)</f>
        <v>11030</v>
      </c>
      <c r="L15" s="18"/>
      <c r="M15" s="30">
        <f>ROUNDUP(SUM(M7:M14),-1)</f>
        <v>11240</v>
      </c>
      <c r="N15" s="30">
        <f>ROUNDUP(SUM(N7:N14),-1)</f>
        <v>10030</v>
      </c>
      <c r="O15" s="30">
        <f>ROUNDUP(SUM(O7:O14),-1)</f>
        <v>8250</v>
      </c>
      <c r="P15" s="20"/>
      <c r="Q15" s="30">
        <f>ROUNDUP(SUM(Q7:Q14),-1)</f>
        <v>15330</v>
      </c>
      <c r="R15" s="30">
        <f>ROUNDUP(SUM(R7:R14),-1)</f>
        <v>16750</v>
      </c>
      <c r="S15" s="30">
        <f>ROUNDUP(SUM(S7:S14),-1)</f>
        <v>19270</v>
      </c>
      <c r="U15" s="84">
        <f>ROUNDUP(SUM(U7:U14),-1)</f>
        <v>1610</v>
      </c>
      <c r="V15" s="84">
        <f>ROUNDUP(SUM(V7:V14),-1)</f>
        <v>3000</v>
      </c>
      <c r="W15" s="84">
        <f>ROUNDUP(SUM(W7:W14),-1)</f>
        <v>5550</v>
      </c>
    </row>
  </sheetData>
  <mergeCells count="11">
    <mergeCell ref="U5:W5"/>
    <mergeCell ref="C4:G4"/>
    <mergeCell ref="M4:O4"/>
    <mergeCell ref="Q4:S4"/>
    <mergeCell ref="U4:W4"/>
    <mergeCell ref="C5:C6"/>
    <mergeCell ref="E5:E6"/>
    <mergeCell ref="G5:G6"/>
    <mergeCell ref="I5:K5"/>
    <mergeCell ref="M5:O5"/>
    <mergeCell ref="Q5:S5"/>
  </mergeCells>
  <pageMargins left="0.7" right="0.7" top="0.75" bottom="0.75" header="0.3" footer="0.3"/>
  <pageSetup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9AEC5-B2D5-474A-B7C0-0A7FE7725EF5}">
  <sheetPr>
    <tabColor theme="5" tint="-0.499984740745262"/>
  </sheetPr>
  <dimension ref="B1:O15"/>
  <sheetViews>
    <sheetView zoomScale="98" zoomScaleNormal="98" workbookViewId="0"/>
  </sheetViews>
  <sheetFormatPr defaultRowHeight="15" x14ac:dyDescent="0.25"/>
  <cols>
    <col min="1" max="1" width="2.7109375" customWidth="1"/>
    <col min="2" max="2" width="14.7109375" customWidth="1"/>
    <col min="4" max="4" width="2.28515625" customWidth="1"/>
    <col min="8" max="8" width="2.28515625" customWidth="1"/>
    <col min="12" max="12" width="2.28515625" customWidth="1"/>
  </cols>
  <sheetData>
    <row r="1" spans="2:15" x14ac:dyDescent="0.25">
      <c r="B1" s="10" t="s">
        <v>21</v>
      </c>
    </row>
    <row r="2" spans="2:15" x14ac:dyDescent="0.25">
      <c r="B2" t="s">
        <v>22</v>
      </c>
      <c r="C2" t="s">
        <v>23</v>
      </c>
    </row>
    <row r="3" spans="2:15" ht="15.75" customHeight="1" thickBot="1" x14ac:dyDescent="0.3">
      <c r="B3" s="8"/>
      <c r="C3" s="8"/>
    </row>
    <row r="4" spans="2:15" ht="15.75" customHeight="1" thickBot="1" x14ac:dyDescent="0.3">
      <c r="C4" s="11" t="s">
        <v>24</v>
      </c>
    </row>
    <row r="5" spans="2:15" ht="36" customHeight="1" thickBot="1" x14ac:dyDescent="0.3">
      <c r="B5" s="14"/>
      <c r="C5" s="252" t="s">
        <v>26</v>
      </c>
      <c r="E5" s="252" t="s">
        <v>35</v>
      </c>
      <c r="F5" s="188"/>
      <c r="G5" s="188"/>
      <c r="I5" s="252" t="s">
        <v>36</v>
      </c>
      <c r="J5" s="188"/>
      <c r="K5" s="188"/>
      <c r="M5" s="252" t="s">
        <v>37</v>
      </c>
      <c r="N5" s="188"/>
      <c r="O5" s="188"/>
    </row>
    <row r="6" spans="2:15" ht="15.75" customHeight="1" thickBot="1" x14ac:dyDescent="0.3">
      <c r="B6" s="15" t="s">
        <v>38</v>
      </c>
      <c r="C6" s="188"/>
      <c r="E6" s="9" t="s">
        <v>15</v>
      </c>
      <c r="F6" s="9" t="s">
        <v>16</v>
      </c>
      <c r="G6" s="9" t="s">
        <v>17</v>
      </c>
      <c r="I6" s="9" t="s">
        <v>15</v>
      </c>
      <c r="J6" s="9" t="s">
        <v>16</v>
      </c>
      <c r="K6" s="9" t="s">
        <v>17</v>
      </c>
      <c r="M6" s="9" t="s">
        <v>15</v>
      </c>
      <c r="N6" s="9" t="s">
        <v>16</v>
      </c>
      <c r="O6" s="9" t="s">
        <v>17</v>
      </c>
    </row>
    <row r="7" spans="2:15" s="67" customFormat="1" ht="15.75" customHeight="1" x14ac:dyDescent="0.2">
      <c r="B7" s="49" t="s">
        <v>0</v>
      </c>
      <c r="C7" s="55">
        <v>25258</v>
      </c>
      <c r="E7" s="65">
        <v>532300</v>
      </c>
      <c r="F7" s="65">
        <v>793100</v>
      </c>
      <c r="G7" s="65">
        <v>1147800</v>
      </c>
      <c r="I7" s="65">
        <v>43600</v>
      </c>
      <c r="J7" s="65">
        <v>59400</v>
      </c>
      <c r="K7" s="65">
        <v>75300</v>
      </c>
      <c r="M7" s="65">
        <v>575900</v>
      </c>
      <c r="N7" s="65">
        <v>852500</v>
      </c>
      <c r="O7" s="65">
        <v>1223100</v>
      </c>
    </row>
    <row r="8" spans="2:15" s="67" customFormat="1" ht="12" x14ac:dyDescent="0.2">
      <c r="B8" s="49" t="s">
        <v>1</v>
      </c>
      <c r="C8" s="55">
        <v>27143</v>
      </c>
      <c r="E8" s="65">
        <v>215500</v>
      </c>
      <c r="F8" s="65">
        <v>395500</v>
      </c>
      <c r="G8" s="65">
        <v>599000</v>
      </c>
      <c r="I8" s="65">
        <v>24100</v>
      </c>
      <c r="J8" s="65">
        <v>35000</v>
      </c>
      <c r="K8" s="65">
        <v>45000</v>
      </c>
      <c r="M8" s="65">
        <v>239500</v>
      </c>
      <c r="N8" s="65">
        <v>430500</v>
      </c>
      <c r="O8" s="65">
        <v>643900</v>
      </c>
    </row>
    <row r="9" spans="2:15" s="67" customFormat="1" ht="12" x14ac:dyDescent="0.2">
      <c r="B9" s="49" t="s">
        <v>2</v>
      </c>
      <c r="C9" s="55">
        <v>40779</v>
      </c>
      <c r="E9" s="65">
        <v>232700</v>
      </c>
      <c r="F9" s="65">
        <v>395600</v>
      </c>
      <c r="G9" s="65">
        <v>699600</v>
      </c>
      <c r="I9" s="65">
        <v>21200</v>
      </c>
      <c r="J9" s="65">
        <v>32000</v>
      </c>
      <c r="K9" s="65">
        <v>54800</v>
      </c>
      <c r="M9" s="65">
        <v>253800</v>
      </c>
      <c r="N9" s="65">
        <v>427600</v>
      </c>
      <c r="O9" s="65">
        <v>754300</v>
      </c>
    </row>
    <row r="10" spans="2:15" s="67" customFormat="1" ht="12" x14ac:dyDescent="0.2">
      <c r="B10" s="49" t="s">
        <v>3</v>
      </c>
      <c r="C10" s="55">
        <v>13870</v>
      </c>
      <c r="E10" s="65">
        <v>32800</v>
      </c>
      <c r="F10" s="65">
        <v>50600</v>
      </c>
      <c r="G10" s="65">
        <v>107700</v>
      </c>
      <c r="I10" s="65">
        <v>3000</v>
      </c>
      <c r="J10" s="65">
        <v>4200</v>
      </c>
      <c r="K10" s="65">
        <v>7500</v>
      </c>
      <c r="M10" s="65">
        <v>35800</v>
      </c>
      <c r="N10" s="65">
        <v>54700</v>
      </c>
      <c r="O10" s="65">
        <v>115100</v>
      </c>
    </row>
    <row r="11" spans="2:15" s="67" customFormat="1" ht="12" x14ac:dyDescent="0.2">
      <c r="B11" s="49" t="s">
        <v>4</v>
      </c>
      <c r="C11" s="55">
        <v>4271</v>
      </c>
      <c r="E11" s="65">
        <v>69900</v>
      </c>
      <c r="F11" s="65">
        <v>104600</v>
      </c>
      <c r="G11" s="65">
        <v>147700</v>
      </c>
      <c r="I11" s="65">
        <v>6800</v>
      </c>
      <c r="J11" s="65">
        <v>9900</v>
      </c>
      <c r="K11" s="65">
        <v>10900</v>
      </c>
      <c r="M11" s="65">
        <v>76700</v>
      </c>
      <c r="N11" s="65">
        <v>114400</v>
      </c>
      <c r="O11" s="65">
        <v>158500</v>
      </c>
    </row>
    <row r="12" spans="2:15" s="67" customFormat="1" ht="12" x14ac:dyDescent="0.2">
      <c r="B12" s="49" t="s">
        <v>5</v>
      </c>
      <c r="C12" s="55">
        <v>40813</v>
      </c>
      <c r="E12" s="65">
        <v>188300</v>
      </c>
      <c r="F12" s="65">
        <v>355100</v>
      </c>
      <c r="G12" s="65">
        <v>794500</v>
      </c>
      <c r="I12" s="65">
        <v>10600</v>
      </c>
      <c r="J12" s="65">
        <v>19900</v>
      </c>
      <c r="K12" s="65">
        <v>43300</v>
      </c>
      <c r="M12" s="65">
        <v>198900</v>
      </c>
      <c r="N12" s="65">
        <v>375000</v>
      </c>
      <c r="O12" s="65">
        <v>837800</v>
      </c>
    </row>
    <row r="13" spans="2:15" s="67" customFormat="1" ht="12" x14ac:dyDescent="0.2">
      <c r="B13" s="49" t="s">
        <v>6</v>
      </c>
      <c r="C13" s="55">
        <v>20458</v>
      </c>
      <c r="E13" s="65">
        <v>171200</v>
      </c>
      <c r="F13" s="65">
        <v>296000</v>
      </c>
      <c r="G13" s="65">
        <v>584000</v>
      </c>
      <c r="I13" s="65">
        <v>12500</v>
      </c>
      <c r="J13" s="65">
        <v>17700</v>
      </c>
      <c r="K13" s="65">
        <v>30300</v>
      </c>
      <c r="M13" s="65">
        <v>183600</v>
      </c>
      <c r="N13" s="65">
        <v>313600</v>
      </c>
      <c r="O13" s="65">
        <v>614200</v>
      </c>
    </row>
    <row r="14" spans="2:15" ht="15.75" customHeight="1" thickBot="1" x14ac:dyDescent="0.3">
      <c r="B14" s="21"/>
      <c r="C14" s="22"/>
      <c r="E14" s="18"/>
      <c r="F14" s="18"/>
      <c r="G14" s="18"/>
      <c r="I14" s="18"/>
      <c r="J14" s="18"/>
      <c r="K14" s="18"/>
      <c r="M14" s="18"/>
      <c r="N14" s="18"/>
      <c r="O14" s="18"/>
    </row>
    <row r="15" spans="2:15" s="39" customFormat="1" ht="15.75" customHeight="1" thickBot="1" x14ac:dyDescent="0.25">
      <c r="B15" s="29" t="s">
        <v>39</v>
      </c>
      <c r="C15" s="71">
        <f>SUM(C7:C14)</f>
        <v>172592</v>
      </c>
      <c r="E15" s="71">
        <f>ROUNDUP(SUM(E7:E14),-2)</f>
        <v>1442700</v>
      </c>
      <c r="F15" s="71">
        <f>ROUNDUP(SUM(F7:F14),-2)</f>
        <v>2390500</v>
      </c>
      <c r="G15" s="71">
        <f>ROUNDUP(SUM(G7:G14),-2)</f>
        <v>4080300</v>
      </c>
      <c r="I15" s="71">
        <f>ROUNDUP(SUM(I7:I14),-2)</f>
        <v>121800</v>
      </c>
      <c r="J15" s="71">
        <f>ROUNDUP(SUM(J7:J14),-2)</f>
        <v>178100</v>
      </c>
      <c r="K15" s="71">
        <f>ROUNDUP(SUM(K7:K14),-2)</f>
        <v>267100</v>
      </c>
      <c r="M15" s="71">
        <f>ROUNDUP(SUM(M7:M14),-5)</f>
        <v>1600000</v>
      </c>
      <c r="N15" s="71">
        <f>ROUNDUP(SUM(N7:N14),-5)</f>
        <v>2600000</v>
      </c>
      <c r="O15" s="71">
        <f>ROUNDUP(SUM(O7:O14),-5)</f>
        <v>4400000</v>
      </c>
    </row>
  </sheetData>
  <mergeCells count="4">
    <mergeCell ref="E5:G5"/>
    <mergeCell ref="I5:K5"/>
    <mergeCell ref="M5:O5"/>
    <mergeCell ref="C5:C6"/>
  </mergeCells>
  <pageMargins left="0.7" right="0.7" top="0.75" bottom="0.75" header="0.3" footer="0.3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7746E-34E0-40D4-8614-D180E25FC562}">
  <sheetPr>
    <tabColor theme="8" tint="0.59999389629810485"/>
  </sheetPr>
  <dimension ref="B1:R9"/>
  <sheetViews>
    <sheetView workbookViewId="0"/>
  </sheetViews>
  <sheetFormatPr defaultRowHeight="15" x14ac:dyDescent="0.25"/>
  <cols>
    <col min="1" max="1" width="2.7109375" customWidth="1"/>
  </cols>
  <sheetData>
    <row r="1" spans="2:18" ht="15.75" thickBot="1" x14ac:dyDescent="0.3"/>
    <row r="2" spans="2:18" ht="75.75" thickBot="1" x14ac:dyDescent="0.3">
      <c r="B2" s="139" t="s">
        <v>147</v>
      </c>
      <c r="C2" s="140" t="s">
        <v>148</v>
      </c>
      <c r="D2" s="140" t="s">
        <v>149</v>
      </c>
      <c r="E2" s="140" t="s">
        <v>150</v>
      </c>
      <c r="F2" s="140" t="s">
        <v>151</v>
      </c>
      <c r="G2" s="140" t="s">
        <v>152</v>
      </c>
      <c r="H2" s="140" t="s">
        <v>153</v>
      </c>
      <c r="I2" s="140" t="s">
        <v>161</v>
      </c>
      <c r="J2" s="140" t="s">
        <v>154</v>
      </c>
      <c r="K2" s="140" t="s">
        <v>155</v>
      </c>
      <c r="L2" s="140" t="s">
        <v>156</v>
      </c>
      <c r="M2" s="140" t="s">
        <v>162</v>
      </c>
      <c r="N2" s="140" t="s">
        <v>157</v>
      </c>
      <c r="O2" s="140" t="s">
        <v>163</v>
      </c>
      <c r="P2" s="140" t="s">
        <v>158</v>
      </c>
      <c r="Q2" s="140" t="s">
        <v>164</v>
      </c>
      <c r="R2" s="153" t="s">
        <v>158</v>
      </c>
    </row>
    <row r="3" spans="2:18" ht="15.75" thickBot="1" x14ac:dyDescent="0.3">
      <c r="B3" s="141" t="s">
        <v>0</v>
      </c>
      <c r="C3" s="142">
        <v>1961.5</v>
      </c>
      <c r="D3" s="142">
        <v>1301</v>
      </c>
      <c r="E3" s="142">
        <v>711</v>
      </c>
      <c r="F3" s="142">
        <v>0.05</v>
      </c>
      <c r="G3" s="142">
        <v>0.05</v>
      </c>
      <c r="H3" s="142">
        <v>3.7</v>
      </c>
      <c r="I3" s="142">
        <v>1.1000000000000001</v>
      </c>
      <c r="J3" s="142">
        <v>6.1</v>
      </c>
      <c r="K3" s="142">
        <v>6</v>
      </c>
      <c r="L3" s="142">
        <v>0.5</v>
      </c>
      <c r="M3" s="142">
        <v>0.1</v>
      </c>
      <c r="N3" s="142">
        <v>1</v>
      </c>
      <c r="O3" s="142">
        <v>0.4</v>
      </c>
      <c r="P3" s="142">
        <v>0.6</v>
      </c>
      <c r="Q3" s="142">
        <v>0.2</v>
      </c>
      <c r="R3" s="142">
        <v>0.6</v>
      </c>
    </row>
    <row r="4" spans="2:18" ht="15.75" thickBot="1" x14ac:dyDescent="0.3">
      <c r="B4" s="141" t="s">
        <v>1</v>
      </c>
      <c r="C4" s="142">
        <v>1969.2</v>
      </c>
      <c r="D4" s="142">
        <v>2975</v>
      </c>
      <c r="E4" s="142">
        <v>958</v>
      </c>
      <c r="F4" s="142">
        <v>0.12</v>
      </c>
      <c r="G4" s="142">
        <v>0.11</v>
      </c>
      <c r="H4" s="142">
        <v>3.7</v>
      </c>
      <c r="I4" s="142">
        <v>1.3</v>
      </c>
      <c r="J4" s="142">
        <v>5.6</v>
      </c>
      <c r="K4" s="142">
        <v>5.4</v>
      </c>
      <c r="L4" s="142">
        <v>0.5</v>
      </c>
      <c r="M4" s="142">
        <v>0.1</v>
      </c>
      <c r="N4" s="142">
        <v>1</v>
      </c>
      <c r="O4" s="142">
        <v>0.4</v>
      </c>
      <c r="P4" s="142">
        <v>0.6</v>
      </c>
      <c r="Q4" s="142">
        <v>0.1</v>
      </c>
      <c r="R4" s="142">
        <v>0.6</v>
      </c>
    </row>
    <row r="5" spans="2:18" ht="15.75" thickBot="1" x14ac:dyDescent="0.3">
      <c r="B5" s="141" t="s">
        <v>2</v>
      </c>
      <c r="C5" s="142">
        <v>1968.3</v>
      </c>
      <c r="D5" s="142">
        <v>4767</v>
      </c>
      <c r="E5" s="142">
        <v>1077</v>
      </c>
      <c r="F5" s="142">
        <v>0.13</v>
      </c>
      <c r="G5" s="142">
        <v>0.1</v>
      </c>
      <c r="H5" s="142">
        <v>3.2</v>
      </c>
      <c r="I5" s="142">
        <v>1.4</v>
      </c>
      <c r="J5" s="142">
        <v>5.8</v>
      </c>
      <c r="K5" s="142">
        <v>5.6</v>
      </c>
      <c r="L5" s="142">
        <v>0.4</v>
      </c>
      <c r="M5" s="142">
        <v>0.1</v>
      </c>
      <c r="N5" s="142">
        <v>1</v>
      </c>
      <c r="O5" s="142">
        <v>0.3</v>
      </c>
      <c r="P5" s="142">
        <v>0.4</v>
      </c>
      <c r="Q5" s="142">
        <v>0.1</v>
      </c>
      <c r="R5" s="142">
        <v>0.4</v>
      </c>
    </row>
    <row r="6" spans="2:18" ht="15.75" thickBot="1" x14ac:dyDescent="0.3">
      <c r="B6" s="141" t="s">
        <v>3</v>
      </c>
      <c r="C6" s="142">
        <v>1975.2</v>
      </c>
      <c r="D6" s="142">
        <v>2973</v>
      </c>
      <c r="E6" s="142">
        <v>210</v>
      </c>
      <c r="F6" s="142">
        <v>0.27</v>
      </c>
      <c r="G6" s="142">
        <v>0.17</v>
      </c>
      <c r="H6" s="142">
        <v>3.7</v>
      </c>
      <c r="I6" s="142">
        <v>1.2</v>
      </c>
      <c r="J6" s="142">
        <v>6.6</v>
      </c>
      <c r="K6" s="142">
        <v>6.7</v>
      </c>
      <c r="L6" s="142">
        <v>0.5</v>
      </c>
      <c r="M6" s="142">
        <v>0.1</v>
      </c>
      <c r="N6" s="142">
        <v>1.2</v>
      </c>
      <c r="O6" s="142">
        <v>0.3</v>
      </c>
      <c r="P6" s="142">
        <v>0.6</v>
      </c>
      <c r="Q6" s="142">
        <v>0.2</v>
      </c>
      <c r="R6" s="142">
        <v>0.6</v>
      </c>
    </row>
    <row r="7" spans="2:18" ht="15.75" thickBot="1" x14ac:dyDescent="0.3">
      <c r="B7" s="141" t="s">
        <v>4</v>
      </c>
      <c r="C7" s="142">
        <v>1963.1</v>
      </c>
      <c r="D7" s="142">
        <v>656</v>
      </c>
      <c r="E7" s="142">
        <v>382</v>
      </c>
      <c r="F7" s="142">
        <v>0.18</v>
      </c>
      <c r="G7" s="142">
        <v>0.33</v>
      </c>
      <c r="H7" s="142">
        <v>3.5</v>
      </c>
      <c r="I7" s="142">
        <v>1.3</v>
      </c>
      <c r="J7" s="142">
        <v>6.3</v>
      </c>
      <c r="K7" s="142">
        <v>6.8</v>
      </c>
      <c r="L7" s="142">
        <v>0.4</v>
      </c>
      <c r="M7" s="142">
        <v>0.1</v>
      </c>
      <c r="N7" s="142">
        <v>0.8</v>
      </c>
      <c r="O7" s="142">
        <v>0.4</v>
      </c>
      <c r="P7" s="142">
        <v>0.6</v>
      </c>
      <c r="Q7" s="142">
        <v>0.1</v>
      </c>
      <c r="R7" s="142">
        <v>0.6</v>
      </c>
    </row>
    <row r="8" spans="2:18" ht="15.75" thickBot="1" x14ac:dyDescent="0.3">
      <c r="B8" s="141" t="s">
        <v>5</v>
      </c>
      <c r="C8" s="142">
        <v>1958.8</v>
      </c>
      <c r="D8" s="142">
        <v>4217</v>
      </c>
      <c r="E8" s="142">
        <v>706</v>
      </c>
      <c r="F8" s="142">
        <v>0.11</v>
      </c>
      <c r="G8" s="142">
        <v>0.11</v>
      </c>
      <c r="H8" s="142">
        <v>2.9</v>
      </c>
      <c r="I8" s="142">
        <v>1.9</v>
      </c>
      <c r="J8" s="142">
        <v>5.8</v>
      </c>
      <c r="K8" s="142">
        <v>5.9</v>
      </c>
      <c r="L8" s="142">
        <v>0.6</v>
      </c>
      <c r="M8" s="142">
        <v>0.1</v>
      </c>
      <c r="N8" s="142">
        <v>1.4</v>
      </c>
      <c r="O8" s="142">
        <v>0.4</v>
      </c>
      <c r="P8" s="142">
        <v>0.6</v>
      </c>
      <c r="Q8" s="142">
        <v>0.2</v>
      </c>
      <c r="R8" s="142">
        <v>0.6</v>
      </c>
    </row>
    <row r="9" spans="2:18" ht="15.75" thickBot="1" x14ac:dyDescent="0.3">
      <c r="B9" s="141" t="s">
        <v>6</v>
      </c>
      <c r="C9" s="142">
        <v>1969.2</v>
      </c>
      <c r="D9" s="142">
        <v>3497</v>
      </c>
      <c r="E9" s="142">
        <v>1024</v>
      </c>
      <c r="F9" s="142">
        <v>0.21</v>
      </c>
      <c r="G9" s="142">
        <v>0.19</v>
      </c>
      <c r="H9" s="142">
        <v>2.2999999999999998</v>
      </c>
      <c r="I9" s="142">
        <v>1.6</v>
      </c>
      <c r="J9" s="142">
        <v>5.9</v>
      </c>
      <c r="K9" s="142">
        <v>5.4</v>
      </c>
      <c r="L9" s="142">
        <v>0.8</v>
      </c>
      <c r="M9" s="142">
        <v>0.2</v>
      </c>
      <c r="N9" s="142">
        <v>1.9</v>
      </c>
      <c r="O9" s="142">
        <v>0.5</v>
      </c>
      <c r="P9" s="142">
        <v>1</v>
      </c>
      <c r="Q9" s="142">
        <v>0.3</v>
      </c>
      <c r="R9" s="142">
        <v>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EBC77-E5D7-423F-BE26-594C9F041437}">
  <sheetPr>
    <tabColor theme="9"/>
  </sheetPr>
  <dimension ref="B1:AF29"/>
  <sheetViews>
    <sheetView workbookViewId="0"/>
  </sheetViews>
  <sheetFormatPr defaultRowHeight="15" x14ac:dyDescent="0.25"/>
  <cols>
    <col min="1" max="1" width="2.7109375" customWidth="1"/>
    <col min="2" max="2" width="11.140625" customWidth="1"/>
    <col min="6" max="6" width="2.7109375" customWidth="1"/>
    <col min="10" max="10" width="2.7109375" customWidth="1"/>
    <col min="14" max="14" width="2.7109375" customWidth="1"/>
    <col min="21" max="21" width="2.7109375" customWidth="1"/>
    <col min="25" max="25" width="2.7109375" customWidth="1"/>
    <col min="26" max="26" width="9.5703125" bestFit="1" customWidth="1"/>
    <col min="29" max="29" width="2.7109375" customWidth="1"/>
  </cols>
  <sheetData>
    <row r="1" spans="2:32" x14ac:dyDescent="0.25">
      <c r="B1" s="10" t="s">
        <v>21</v>
      </c>
    </row>
    <row r="2" spans="2:32" x14ac:dyDescent="0.25">
      <c r="B2" t="s">
        <v>43</v>
      </c>
      <c r="C2" t="s">
        <v>44</v>
      </c>
    </row>
    <row r="3" spans="2:32" ht="15.75" customHeight="1" thickBot="1" x14ac:dyDescent="0.3"/>
    <row r="4" spans="2:32" ht="22.5" customHeight="1" thickBot="1" x14ac:dyDescent="0.3">
      <c r="B4" s="32"/>
      <c r="C4" s="189" t="s">
        <v>45</v>
      </c>
      <c r="D4" s="190"/>
      <c r="E4" s="190"/>
      <c r="G4" s="189" t="s">
        <v>46</v>
      </c>
      <c r="H4" s="190"/>
      <c r="I4" s="190"/>
      <c r="K4" s="191" t="s">
        <v>47</v>
      </c>
      <c r="L4" s="190"/>
      <c r="M4" s="190"/>
      <c r="O4" s="191" t="s">
        <v>48</v>
      </c>
      <c r="P4" s="191"/>
      <c r="Q4" s="190"/>
      <c r="R4" s="191" t="s">
        <v>175</v>
      </c>
      <c r="S4" s="190"/>
      <c r="T4" s="190"/>
      <c r="U4" s="33"/>
      <c r="V4" s="191" t="s">
        <v>176</v>
      </c>
      <c r="W4" s="190"/>
      <c r="X4" s="190"/>
      <c r="Z4" s="35" t="s">
        <v>49</v>
      </c>
      <c r="AA4" s="33"/>
      <c r="AB4" s="33"/>
      <c r="AD4" s="189" t="s">
        <v>182</v>
      </c>
      <c r="AE4" s="189"/>
      <c r="AF4" s="189"/>
    </row>
    <row r="5" spans="2:32" ht="15.75" customHeight="1" thickBot="1" x14ac:dyDescent="0.3">
      <c r="C5" s="185" t="s">
        <v>50</v>
      </c>
      <c r="D5" s="186"/>
      <c r="E5" s="186"/>
      <c r="G5" s="185" t="s">
        <v>50</v>
      </c>
      <c r="H5" s="186"/>
      <c r="I5" s="186"/>
      <c r="K5" s="192" t="s">
        <v>50</v>
      </c>
      <c r="L5" s="186"/>
      <c r="M5" s="186"/>
      <c r="O5" s="187" t="s">
        <v>51</v>
      </c>
      <c r="P5" s="187" t="s">
        <v>56</v>
      </c>
      <c r="Q5" s="187" t="s">
        <v>52</v>
      </c>
      <c r="R5" s="185" t="s">
        <v>50</v>
      </c>
      <c r="S5" s="186"/>
      <c r="T5" s="186"/>
      <c r="U5" s="34"/>
      <c r="V5" s="185" t="s">
        <v>50</v>
      </c>
      <c r="W5" s="185"/>
      <c r="X5" s="185"/>
      <c r="Z5" s="185" t="s">
        <v>50</v>
      </c>
      <c r="AA5" s="186"/>
      <c r="AB5" s="186"/>
    </row>
    <row r="6" spans="2:32" ht="21" customHeight="1" thickBot="1" x14ac:dyDescent="0.3">
      <c r="B6" s="36" t="s">
        <v>147</v>
      </c>
      <c r="C6" s="37" t="s">
        <v>53</v>
      </c>
      <c r="D6" s="37" t="s">
        <v>54</v>
      </c>
      <c r="E6" s="37" t="s">
        <v>55</v>
      </c>
      <c r="G6" s="37" t="s">
        <v>53</v>
      </c>
      <c r="H6" s="37" t="s">
        <v>54</v>
      </c>
      <c r="I6" s="37" t="s">
        <v>55</v>
      </c>
      <c r="K6" s="38" t="s">
        <v>53</v>
      </c>
      <c r="L6" s="38" t="s">
        <v>54</v>
      </c>
      <c r="M6" s="38" t="s">
        <v>55</v>
      </c>
      <c r="O6" s="188"/>
      <c r="P6" s="188"/>
      <c r="Q6" s="188"/>
      <c r="R6" s="37" t="s">
        <v>53</v>
      </c>
      <c r="S6" s="37" t="s">
        <v>54</v>
      </c>
      <c r="T6" s="37" t="s">
        <v>55</v>
      </c>
      <c r="U6" s="37"/>
      <c r="V6" s="37" t="s">
        <v>53</v>
      </c>
      <c r="W6" s="37" t="s">
        <v>54</v>
      </c>
      <c r="X6" s="37" t="s">
        <v>55</v>
      </c>
      <c r="Z6" s="37" t="s">
        <v>53</v>
      </c>
      <c r="AA6" s="37" t="s">
        <v>54</v>
      </c>
      <c r="AB6" s="37" t="s">
        <v>55</v>
      </c>
      <c r="AD6" s="37" t="s">
        <v>53</v>
      </c>
      <c r="AE6" s="37" t="s">
        <v>54</v>
      </c>
      <c r="AF6" s="37" t="s">
        <v>55</v>
      </c>
    </row>
    <row r="7" spans="2:32" x14ac:dyDescent="0.25">
      <c r="B7" s="49" t="s">
        <v>0</v>
      </c>
      <c r="C7" s="40">
        <v>12170.7203336</v>
      </c>
      <c r="D7" s="40">
        <v>16568.4944388</v>
      </c>
      <c r="E7" s="40">
        <v>20929.760873199997</v>
      </c>
      <c r="F7" s="40"/>
      <c r="G7" s="40">
        <v>18710.641728900002</v>
      </c>
      <c r="H7" s="40">
        <v>26417.536214899996</v>
      </c>
      <c r="I7" s="40">
        <v>32075.961654400002</v>
      </c>
      <c r="J7" s="40"/>
      <c r="K7" s="40">
        <v>396.03448743856364</v>
      </c>
      <c r="L7" s="40">
        <v>373.30283942367942</v>
      </c>
      <c r="M7" s="40">
        <v>357.0817528672456</v>
      </c>
      <c r="O7" s="40">
        <v>40720.000129100001</v>
      </c>
      <c r="P7" s="40">
        <v>38572.25707449999</v>
      </c>
      <c r="Q7" s="40">
        <v>79292.257203599991</v>
      </c>
      <c r="R7" s="41">
        <f>C7/$Q7</f>
        <v>0.15349191412660945</v>
      </c>
      <c r="S7" s="41">
        <f>D7/$Q7</f>
        <v>0.20895475829697738</v>
      </c>
      <c r="T7" s="41">
        <f>E7/$Q7</f>
        <v>0.26395718335345553</v>
      </c>
      <c r="U7" s="41"/>
      <c r="V7" s="41">
        <f>G7/$P7</f>
        <v>0.48508029210635834</v>
      </c>
      <c r="W7" s="41">
        <f>H7/$P7</f>
        <v>0.68488437593569174</v>
      </c>
      <c r="X7" s="41">
        <f>I7/$P7</f>
        <v>0.83158114373362224</v>
      </c>
      <c r="Z7" s="41">
        <f>(C7+G7)/$Q7</f>
        <v>0.3894625169164429</v>
      </c>
      <c r="AA7" s="41">
        <f>(D7+H7)/$Q7</f>
        <v>0.54212141474701725</v>
      </c>
      <c r="AB7" s="41">
        <f>(E7+I7)/$Q7</f>
        <v>0.66848547887212184</v>
      </c>
      <c r="AD7" s="70">
        <f>Z7-R7</f>
        <v>0.23597060278983345</v>
      </c>
      <c r="AE7" s="70">
        <f>AA7-S7</f>
        <v>0.33316665645003984</v>
      </c>
      <c r="AF7" s="70">
        <f>AB7-T7</f>
        <v>0.40452829551866631</v>
      </c>
    </row>
    <row r="8" spans="2:32" ht="15.75" customHeight="1" x14ac:dyDescent="0.25">
      <c r="B8" s="49" t="s">
        <v>1</v>
      </c>
      <c r="C8" s="40">
        <v>3497.0100011999994</v>
      </c>
      <c r="D8" s="40">
        <v>5115.0377677000006</v>
      </c>
      <c r="E8" s="40">
        <v>7545.1391687000014</v>
      </c>
      <c r="F8" s="40"/>
      <c r="G8" s="40">
        <v>19328.468390800001</v>
      </c>
      <c r="H8" s="40">
        <v>26111.056288799995</v>
      </c>
      <c r="I8" s="40">
        <v>30251.457435800006</v>
      </c>
      <c r="J8" s="40"/>
      <c r="K8" s="40">
        <v>3820.3901478283092</v>
      </c>
      <c r="L8" s="40">
        <v>3886.1715369540398</v>
      </c>
      <c r="M8" s="40">
        <v>3790.7621583695995</v>
      </c>
      <c r="O8" s="40">
        <v>27128.999917900001</v>
      </c>
      <c r="P8" s="40">
        <v>46565.182972099996</v>
      </c>
      <c r="Q8" s="40">
        <v>73694.182889999996</v>
      </c>
      <c r="R8" s="41">
        <f t="shared" ref="R8:R13" si="0">C8/$Q8</f>
        <v>4.745299919289192E-2</v>
      </c>
      <c r="S8" s="41">
        <f t="shared" ref="S8:S13" si="1">D8/$Q8</f>
        <v>6.9408975947735096E-2</v>
      </c>
      <c r="T8" s="41">
        <f t="shared" ref="T8:T13" si="2">E8/$Q8</f>
        <v>0.10238446065630842</v>
      </c>
      <c r="U8" s="41"/>
      <c r="V8" s="41">
        <f t="shared" ref="V8:V13" si="3">G8/$P8</f>
        <v>0.41508412846527093</v>
      </c>
      <c r="W8" s="41">
        <f t="shared" ref="W8:W13" si="4">H8/$P8</f>
        <v>0.56074205280036593</v>
      </c>
      <c r="X8" s="41">
        <f t="shared" ref="X8:X13" si="5">I8/$P8</f>
        <v>0.6496582962838453</v>
      </c>
      <c r="Z8" s="41">
        <f t="shared" ref="Z8:Z13" si="6">(C8+G8)/$Q8</f>
        <v>0.30973243065969763</v>
      </c>
      <c r="AA8" s="41">
        <f t="shared" ref="AA8:AA13" si="7">(D8+H8)/$Q8</f>
        <v>0.42372535839239556</v>
      </c>
      <c r="AB8" s="41">
        <f t="shared" ref="AB8:AB13" si="8">(E8+I8)/$Q8</f>
        <v>0.51288439768600591</v>
      </c>
      <c r="AD8" s="70">
        <f t="shared" ref="AD8:AD13" si="9">Z8-R8</f>
        <v>0.26227943146680571</v>
      </c>
      <c r="AE8" s="70">
        <f t="shared" ref="AE8:AF13" si="10">AA8-S8</f>
        <v>0.35431638244466046</v>
      </c>
      <c r="AF8" s="70">
        <f t="shared" si="10"/>
        <v>0.4104999370296975</v>
      </c>
    </row>
    <row r="9" spans="2:32" x14ac:dyDescent="0.25">
      <c r="B9" s="49" t="s">
        <v>2</v>
      </c>
      <c r="C9" s="40">
        <v>3874.2243341000003</v>
      </c>
      <c r="D9" s="40">
        <v>6006.7567657</v>
      </c>
      <c r="E9" s="40">
        <v>12058.882847700001</v>
      </c>
      <c r="F9" s="40"/>
      <c r="G9" s="40">
        <v>11887.484023300001</v>
      </c>
      <c r="H9" s="40">
        <v>18177.255650700001</v>
      </c>
      <c r="I9" s="40">
        <v>29142.124602300006</v>
      </c>
      <c r="J9" s="40"/>
      <c r="K9" s="40">
        <v>350.02741419201095</v>
      </c>
      <c r="L9" s="40">
        <v>347.12464477469894</v>
      </c>
      <c r="M9" s="40">
        <v>313.35025153502238</v>
      </c>
      <c r="O9" s="40">
        <v>48878.586412200006</v>
      </c>
      <c r="P9" s="40">
        <v>55286.200713299986</v>
      </c>
      <c r="Q9" s="40">
        <v>104164.78712549999</v>
      </c>
      <c r="R9" s="41">
        <f t="shared" si="0"/>
        <v>3.7193224706850797E-2</v>
      </c>
      <c r="S9" s="41">
        <f t="shared" si="1"/>
        <v>5.7665905450974803E-2</v>
      </c>
      <c r="T9" s="41">
        <f t="shared" si="2"/>
        <v>0.11576736419737696</v>
      </c>
      <c r="U9" s="41"/>
      <c r="V9" s="41">
        <f t="shared" si="3"/>
        <v>0.21501719904656563</v>
      </c>
      <c r="W9" s="41">
        <f t="shared" si="4"/>
        <v>0.32878467711974951</v>
      </c>
      <c r="X9" s="41">
        <f t="shared" si="5"/>
        <v>0.52711389508249207</v>
      </c>
      <c r="Z9" s="41">
        <f t="shared" si="6"/>
        <v>0.15131513050000242</v>
      </c>
      <c r="AA9" s="41">
        <f t="shared" si="7"/>
        <v>0.23217070839171955</v>
      </c>
      <c r="AB9" s="41">
        <f t="shared" si="8"/>
        <v>0.39553680842605804</v>
      </c>
      <c r="AD9" s="70">
        <f t="shared" si="9"/>
        <v>0.11412190579315162</v>
      </c>
      <c r="AE9" s="70">
        <f t="shared" si="10"/>
        <v>0.17450480294074475</v>
      </c>
      <c r="AF9" s="70">
        <f t="shared" si="10"/>
        <v>0.27976944422868111</v>
      </c>
    </row>
    <row r="10" spans="2:32" x14ac:dyDescent="0.25">
      <c r="B10" s="49" t="s">
        <v>3</v>
      </c>
      <c r="C10" s="40">
        <v>569.49649139999997</v>
      </c>
      <c r="D10" s="40">
        <v>962.01269309999998</v>
      </c>
      <c r="E10" s="40">
        <v>2027.8819665999999</v>
      </c>
      <c r="F10" s="40"/>
      <c r="G10" s="40">
        <v>1979.0836706999999</v>
      </c>
      <c r="H10" s="40">
        <v>2464.9434200999999</v>
      </c>
      <c r="I10" s="40">
        <v>3795.1208985999992</v>
      </c>
      <c r="J10" s="40"/>
      <c r="K10" s="40">
        <v>6576.7299533075175</v>
      </c>
      <c r="L10" s="40">
        <v>6576.4011601999509</v>
      </c>
      <c r="M10" s="40">
        <v>6576.3296025169566</v>
      </c>
      <c r="O10" s="40">
        <v>18257.000079699999</v>
      </c>
      <c r="P10" s="40">
        <v>10317.660796600005</v>
      </c>
      <c r="Q10" s="40">
        <v>28574.660876300004</v>
      </c>
      <c r="R10" s="41">
        <f t="shared" si="0"/>
        <v>1.9930122490879457E-2</v>
      </c>
      <c r="S10" s="41">
        <f t="shared" si="1"/>
        <v>3.3666635529449068E-2</v>
      </c>
      <c r="T10" s="41">
        <f t="shared" si="2"/>
        <v>7.0967840191655168E-2</v>
      </c>
      <c r="U10" s="41"/>
      <c r="V10" s="41">
        <f t="shared" si="3"/>
        <v>0.19181515168168453</v>
      </c>
      <c r="W10" s="41">
        <f t="shared" si="4"/>
        <v>0.23890525853614772</v>
      </c>
      <c r="X10" s="41">
        <f t="shared" si="5"/>
        <v>0.36782764750810681</v>
      </c>
      <c r="Z10" s="41">
        <f t="shared" si="6"/>
        <v>8.9190215524615646E-2</v>
      </c>
      <c r="AA10" s="41">
        <f t="shared" si="7"/>
        <v>0.11992989621242847</v>
      </c>
      <c r="AB10" s="41">
        <f t="shared" si="8"/>
        <v>0.20378204628246815</v>
      </c>
      <c r="AD10" s="70">
        <f t="shared" si="9"/>
        <v>6.9260093033736189E-2</v>
      </c>
      <c r="AE10" s="70">
        <f t="shared" si="10"/>
        <v>8.6263260682979404E-2</v>
      </c>
      <c r="AF10" s="70">
        <f t="shared" si="10"/>
        <v>0.13281420609081299</v>
      </c>
    </row>
    <row r="11" spans="2:32" x14ac:dyDescent="0.25">
      <c r="B11" s="49" t="s">
        <v>4</v>
      </c>
      <c r="C11" s="40">
        <v>1141.1749962000001</v>
      </c>
      <c r="D11" s="40">
        <v>1823.7919962000001</v>
      </c>
      <c r="E11" s="40">
        <v>2220.3951665</v>
      </c>
      <c r="F11" s="40"/>
      <c r="G11" s="40">
        <v>2414.2684817999998</v>
      </c>
      <c r="H11" s="40">
        <v>3351.1975386999998</v>
      </c>
      <c r="I11" s="40">
        <v>3555.1947983</v>
      </c>
      <c r="J11" s="40"/>
      <c r="K11" s="40">
        <v>978.48491779226902</v>
      </c>
      <c r="L11" s="40">
        <v>825.00920775984866</v>
      </c>
      <c r="M11" s="40">
        <v>799.08438609097902</v>
      </c>
      <c r="O11" s="40">
        <v>6274.1936898000013</v>
      </c>
      <c r="P11" s="40">
        <v>4815.5144525999995</v>
      </c>
      <c r="Q11" s="40">
        <v>11089.708142400001</v>
      </c>
      <c r="R11" s="41">
        <f t="shared" si="0"/>
        <v>0.10290397019889745</v>
      </c>
      <c r="S11" s="41">
        <f t="shared" si="1"/>
        <v>0.16445806984107886</v>
      </c>
      <c r="T11" s="41">
        <f t="shared" si="2"/>
        <v>0.20022124459800877</v>
      </c>
      <c r="U11" s="41"/>
      <c r="V11" s="41">
        <f t="shared" si="3"/>
        <v>0.50135214120196114</v>
      </c>
      <c r="W11" s="41">
        <f t="shared" si="4"/>
        <v>0.69591682709842484</v>
      </c>
      <c r="X11" s="41">
        <f t="shared" si="5"/>
        <v>0.7382793330379217</v>
      </c>
      <c r="Z11" s="41">
        <f t="shared" si="6"/>
        <v>0.32060748870443601</v>
      </c>
      <c r="AA11" s="41">
        <f t="shared" si="7"/>
        <v>0.46664794676733884</v>
      </c>
      <c r="AB11" s="41">
        <f t="shared" si="8"/>
        <v>0.52080630893411983</v>
      </c>
      <c r="AD11" s="70">
        <f t="shared" si="9"/>
        <v>0.21770351850553854</v>
      </c>
      <c r="AE11" s="70">
        <f t="shared" si="10"/>
        <v>0.30218987692625998</v>
      </c>
      <c r="AF11" s="70">
        <f t="shared" si="10"/>
        <v>0.32058506433611106</v>
      </c>
    </row>
    <row r="12" spans="2:32" x14ac:dyDescent="0.25">
      <c r="B12" s="49" t="s">
        <v>5</v>
      </c>
      <c r="C12" s="40">
        <v>1272.2747047</v>
      </c>
      <c r="D12" s="40">
        <v>3362.7507350999999</v>
      </c>
      <c r="E12" s="40">
        <v>10365.7927688</v>
      </c>
      <c r="F12" s="40"/>
      <c r="G12" s="40">
        <v>3504.0492482999998</v>
      </c>
      <c r="H12" s="40">
        <v>5425.4656297000001</v>
      </c>
      <c r="I12" s="40">
        <v>10427.848888900002</v>
      </c>
      <c r="J12" s="40"/>
      <c r="K12" s="40">
        <v>1908.2072707383431</v>
      </c>
      <c r="L12" s="40">
        <v>3441.7083376880505</v>
      </c>
      <c r="M12" s="40">
        <v>3347.1646996849909</v>
      </c>
      <c r="O12" s="40">
        <v>60846.089068699999</v>
      </c>
      <c r="P12" s="40">
        <v>25138.407119099989</v>
      </c>
      <c r="Q12" s="40">
        <v>85984.496187799989</v>
      </c>
      <c r="R12" s="41">
        <f t="shared" si="0"/>
        <v>1.4796559392767812E-2</v>
      </c>
      <c r="S12" s="41">
        <f t="shared" si="1"/>
        <v>3.9108803146969275E-2</v>
      </c>
      <c r="T12" s="41">
        <f t="shared" si="2"/>
        <v>0.12055420719288651</v>
      </c>
      <c r="U12" s="41"/>
      <c r="V12" s="41">
        <f t="shared" si="3"/>
        <v>0.13939026572760241</v>
      </c>
      <c r="W12" s="41">
        <f t="shared" si="4"/>
        <v>0.2158237633751173</v>
      </c>
      <c r="X12" s="41">
        <f t="shared" si="5"/>
        <v>0.41481740825881502</v>
      </c>
      <c r="Z12" s="41">
        <f t="shared" si="6"/>
        <v>5.5548664756585438E-2</v>
      </c>
      <c r="AA12" s="41">
        <f t="shared" si="7"/>
        <v>0.10220698793891318</v>
      </c>
      <c r="AB12" s="41">
        <f t="shared" si="8"/>
        <v>0.24183012728578773</v>
      </c>
      <c r="AD12" s="70">
        <f t="shared" si="9"/>
        <v>4.0752105363817626E-2</v>
      </c>
      <c r="AE12" s="70">
        <f t="shared" si="10"/>
        <v>6.3098184791943901E-2</v>
      </c>
      <c r="AF12" s="70">
        <f t="shared" si="10"/>
        <v>0.12127592009290122</v>
      </c>
    </row>
    <row r="13" spans="2:32" x14ac:dyDescent="0.25">
      <c r="B13" s="49" t="s">
        <v>6</v>
      </c>
      <c r="C13" s="40">
        <v>1826.1143446999999</v>
      </c>
      <c r="D13" s="40">
        <v>3277.0648554000004</v>
      </c>
      <c r="E13" s="40">
        <v>6748.6250316999995</v>
      </c>
      <c r="F13" s="40"/>
      <c r="G13" s="40">
        <v>4940.5472495000004</v>
      </c>
      <c r="H13" s="40">
        <v>6217.7130532000001</v>
      </c>
      <c r="I13" s="40">
        <v>9200.0587793000013</v>
      </c>
      <c r="J13" s="40"/>
      <c r="K13" s="40">
        <v>921.01373877801291</v>
      </c>
      <c r="L13" s="40">
        <v>361.76412334194447</v>
      </c>
      <c r="M13" s="40">
        <v>234.67444897274933</v>
      </c>
      <c r="O13" s="40">
        <v>23234.000216200002</v>
      </c>
      <c r="P13" s="40">
        <v>16585.052089799996</v>
      </c>
      <c r="Q13" s="40">
        <v>39819.052305999998</v>
      </c>
      <c r="R13" s="41">
        <f t="shared" si="0"/>
        <v>4.5860316580785078E-2</v>
      </c>
      <c r="S13" s="41">
        <f t="shared" si="1"/>
        <v>8.2298916363366267E-2</v>
      </c>
      <c r="T13" s="41">
        <f t="shared" si="2"/>
        <v>0.16948231162907676</v>
      </c>
      <c r="U13" s="41"/>
      <c r="V13" s="41">
        <f t="shared" si="3"/>
        <v>0.29789157264923488</v>
      </c>
      <c r="W13" s="41">
        <f t="shared" si="4"/>
        <v>0.37489861470040048</v>
      </c>
      <c r="X13" s="41">
        <f t="shared" si="5"/>
        <v>0.55471992065422249</v>
      </c>
      <c r="Z13" s="41">
        <f t="shared" si="6"/>
        <v>0.16993527475741529</v>
      </c>
      <c r="AA13" s="41">
        <f t="shared" si="7"/>
        <v>0.23844811362246593</v>
      </c>
      <c r="AB13" s="41">
        <f t="shared" si="8"/>
        <v>0.40052896509033259</v>
      </c>
      <c r="AD13" s="70">
        <f t="shared" si="9"/>
        <v>0.12407495817663022</v>
      </c>
      <c r="AE13" s="70">
        <f t="shared" si="10"/>
        <v>0.15614919725909965</v>
      </c>
      <c r="AF13" s="70">
        <f t="shared" si="10"/>
        <v>0.23104665346125583</v>
      </c>
    </row>
    <row r="14" spans="2:32" ht="15.75" customHeight="1" thickBot="1" x14ac:dyDescent="0.3">
      <c r="B14" s="42"/>
      <c r="C14" s="43"/>
      <c r="D14" s="43"/>
      <c r="E14" s="43"/>
      <c r="F14" s="40"/>
      <c r="G14" s="43"/>
      <c r="H14" s="43"/>
      <c r="I14" s="43"/>
      <c r="J14" s="40"/>
      <c r="K14" s="40"/>
      <c r="L14" s="40"/>
      <c r="M14" s="40"/>
      <c r="N14" s="40"/>
      <c r="O14" s="43"/>
      <c r="P14" s="43"/>
      <c r="Q14" s="43"/>
      <c r="R14" s="41"/>
      <c r="S14" s="41"/>
      <c r="T14" s="41"/>
      <c r="U14" s="40"/>
      <c r="V14" s="41"/>
      <c r="W14" s="41"/>
      <c r="X14" s="41"/>
      <c r="Z14" s="41"/>
      <c r="AA14" s="41"/>
      <c r="AB14" s="41"/>
    </row>
    <row r="15" spans="2:32" ht="15.75" customHeight="1" thickBot="1" x14ac:dyDescent="0.3">
      <c r="B15" s="33" t="s">
        <v>39</v>
      </c>
      <c r="C15" s="30">
        <f>SUM(C7:C14)</f>
        <v>24351.015205899999</v>
      </c>
      <c r="D15" s="30">
        <f>SUM(D7:D14)</f>
        <v>37115.909252000005</v>
      </c>
      <c r="E15" s="30">
        <f>SUM(E7:E14)</f>
        <v>61896.477823199995</v>
      </c>
      <c r="F15" s="40"/>
      <c r="G15" s="30">
        <f>SUM(G7:G14)</f>
        <v>62764.542793299996</v>
      </c>
      <c r="H15" s="30">
        <f>SUM(H7:H14)</f>
        <v>88165.167796099995</v>
      </c>
      <c r="I15" s="30">
        <f>SUM(I7:I14)</f>
        <v>118447.76705760001</v>
      </c>
      <c r="J15" s="40"/>
      <c r="K15" s="30">
        <f>AVERAGE(K7:K14)</f>
        <v>2135.8411328678608</v>
      </c>
      <c r="L15" s="30">
        <f>AVERAGE(L7:L14)</f>
        <v>2258.7831214488874</v>
      </c>
      <c r="M15" s="30">
        <f>AVERAGE(M7:M14)</f>
        <v>2202.6353285767918</v>
      </c>
      <c r="N15" s="40"/>
      <c r="O15" s="30">
        <f>SUM(O7:O14)</f>
        <v>225338.86951360002</v>
      </c>
      <c r="P15" s="30">
        <f>SUM(P7:P14)</f>
        <v>197280.275218</v>
      </c>
      <c r="Q15" s="30">
        <f>SUM(Q7:Q14)</f>
        <v>422619.14473160007</v>
      </c>
      <c r="R15" s="31">
        <f>C15/$O15</f>
        <v>0.10806398052170191</v>
      </c>
      <c r="S15" s="31">
        <f>D15/$O15</f>
        <v>0.16471152683119289</v>
      </c>
      <c r="T15" s="31">
        <f>E15/$O15</f>
        <v>0.27468176243541648</v>
      </c>
      <c r="U15" s="40"/>
      <c r="V15" s="31">
        <f>G15/$P15</f>
        <v>0.3181491039788113</v>
      </c>
      <c r="W15" s="31">
        <f>H15/$P15</f>
        <v>0.44690310624655771</v>
      </c>
      <c r="X15" s="31">
        <f>I15/$P15</f>
        <v>0.60040349663296066</v>
      </c>
      <c r="Z15" s="31">
        <f>(C15+G15)/$Q15</f>
        <v>0.20613254057509856</v>
      </c>
      <c r="AA15" s="31">
        <f>(D15+H15)/$Q15</f>
        <v>0.29643966348865808</v>
      </c>
      <c r="AB15" s="31">
        <f>(E15+I15)/$Q15</f>
        <v>0.42672994616780624</v>
      </c>
      <c r="AD15" s="31">
        <f>(G15+K15)/$Q15</f>
        <v>0.15356707034033029</v>
      </c>
      <c r="AE15" s="31">
        <f>(H15+L15)/$Q15</f>
        <v>0.21396084878023203</v>
      </c>
      <c r="AF15" s="31">
        <f>(I15+M15)/$Q15</f>
        <v>0.28548257666557042</v>
      </c>
    </row>
    <row r="16" spans="2:32" x14ac:dyDescent="0.25">
      <c r="C16" s="89">
        <f>SUM(C7:C9)/C15</f>
        <v>0.80251088111370339</v>
      </c>
      <c r="D16" s="89">
        <f>SUM(D7:D9)/D15</f>
        <v>0.74604905363346041</v>
      </c>
      <c r="E16" s="89">
        <f>SUM(E7:E9)/E15</f>
        <v>0.65486412660474769</v>
      </c>
      <c r="G16" s="89">
        <f>SUM(G7:G9)/G15</f>
        <v>0.79545858092874655</v>
      </c>
      <c r="H16" s="89">
        <f>SUM(H7:H9)/H15</f>
        <v>0.80197032367614551</v>
      </c>
      <c r="I16" s="89">
        <f>SUM(I7:I9)/I15</f>
        <v>0.77223527268369063</v>
      </c>
      <c r="O16" s="4"/>
      <c r="P16" s="4"/>
      <c r="Q16" s="4"/>
    </row>
    <row r="17" spans="2:29" ht="15.75" thickBot="1" x14ac:dyDescent="0.3">
      <c r="G17" s="1"/>
      <c r="H17" s="1"/>
      <c r="I17" s="1"/>
    </row>
    <row r="18" spans="2:29" x14ac:dyDescent="0.25">
      <c r="B18" s="144" t="s">
        <v>159</v>
      </c>
      <c r="C18" s="185" t="s">
        <v>50</v>
      </c>
      <c r="D18" s="186"/>
      <c r="E18" s="186"/>
    </row>
    <row r="19" spans="2:29" ht="15.75" thickBot="1" x14ac:dyDescent="0.3">
      <c r="B19" s="36" t="s">
        <v>38</v>
      </c>
      <c r="C19" s="37" t="s">
        <v>53</v>
      </c>
      <c r="D19" s="37" t="s">
        <v>54</v>
      </c>
      <c r="E19" s="37" t="s">
        <v>55</v>
      </c>
    </row>
    <row r="20" spans="2:29" x14ac:dyDescent="0.25">
      <c r="B20" s="49" t="s">
        <v>0</v>
      </c>
      <c r="C20" s="1">
        <f t="shared" ref="C20:E26" si="11">G7/C7</f>
        <v>1.5373487530762731</v>
      </c>
      <c r="D20" s="1">
        <f t="shared" si="11"/>
        <v>1.5944439799572596</v>
      </c>
      <c r="E20" s="1">
        <f t="shared" si="11"/>
        <v>1.5325527056294475</v>
      </c>
    </row>
    <row r="21" spans="2:29" x14ac:dyDescent="0.25">
      <c r="B21" s="49" t="s">
        <v>1</v>
      </c>
      <c r="C21" s="1">
        <f t="shared" si="11"/>
        <v>5.5271412961837214</v>
      </c>
      <c r="D21" s="1">
        <f t="shared" si="11"/>
        <v>5.1047631463610772</v>
      </c>
      <c r="E21" s="1">
        <f t="shared" si="11"/>
        <v>4.0093968791581904</v>
      </c>
      <c r="AB21" s="1"/>
      <c r="AC21" s="1"/>
    </row>
    <row r="22" spans="2:29" x14ac:dyDescent="0.25">
      <c r="B22" s="49" t="s">
        <v>2</v>
      </c>
      <c r="C22" s="1">
        <f t="shared" si="11"/>
        <v>3.0683520101479917</v>
      </c>
      <c r="D22" s="1">
        <f t="shared" si="11"/>
        <v>3.0261347944861732</v>
      </c>
      <c r="E22" s="1">
        <f t="shared" si="11"/>
        <v>2.4166521037111082</v>
      </c>
    </row>
    <row r="23" spans="2:29" x14ac:dyDescent="0.25">
      <c r="B23" s="49" t="s">
        <v>3</v>
      </c>
      <c r="C23" s="1">
        <f t="shared" si="11"/>
        <v>3.4751463803311502</v>
      </c>
      <c r="D23" s="1">
        <f t="shared" si="11"/>
        <v>2.5622774395594927</v>
      </c>
      <c r="E23" s="1">
        <f t="shared" si="11"/>
        <v>1.8714703129211205</v>
      </c>
    </row>
    <row r="24" spans="2:29" x14ac:dyDescent="0.25">
      <c r="B24" s="49" t="s">
        <v>4</v>
      </c>
      <c r="C24" s="1">
        <f t="shared" si="11"/>
        <v>2.1155988256308409</v>
      </c>
      <c r="D24" s="1">
        <f t="shared" si="11"/>
        <v>1.8374888943928132</v>
      </c>
      <c r="E24" s="1">
        <f t="shared" si="11"/>
        <v>1.6011540882175668</v>
      </c>
    </row>
    <row r="25" spans="2:29" x14ac:dyDescent="0.25">
      <c r="B25" s="49" t="s">
        <v>5</v>
      </c>
      <c r="C25" s="1">
        <f t="shared" si="11"/>
        <v>2.754160902009168</v>
      </c>
      <c r="D25" s="1">
        <f t="shared" si="11"/>
        <v>1.6134010686756002</v>
      </c>
      <c r="E25" s="1">
        <f t="shared" si="11"/>
        <v>1.0059866255754972</v>
      </c>
    </row>
    <row r="26" spans="2:29" x14ac:dyDescent="0.25">
      <c r="B26" s="49" t="s">
        <v>6</v>
      </c>
      <c r="C26" s="1">
        <f t="shared" si="11"/>
        <v>2.7054972016616241</v>
      </c>
      <c r="D26" s="1">
        <f t="shared" si="11"/>
        <v>1.8973420812695703</v>
      </c>
      <c r="E26" s="1">
        <f t="shared" si="11"/>
        <v>1.3632493635496115</v>
      </c>
    </row>
    <row r="27" spans="2:29" ht="15.75" thickBot="1" x14ac:dyDescent="0.3"/>
    <row r="28" spans="2:29" ht="15.75" thickBot="1" x14ac:dyDescent="0.3">
      <c r="B28" s="33" t="s">
        <v>39</v>
      </c>
      <c r="C28" s="80">
        <f>AVERAGE(C20:C26)</f>
        <v>3.0261779098629669</v>
      </c>
      <c r="D28" s="80">
        <f>AVERAGE(D20:D26)</f>
        <v>2.5194073435288549</v>
      </c>
      <c r="E28" s="80">
        <f>AVERAGE(E20:E26)</f>
        <v>1.9714945826803632</v>
      </c>
    </row>
    <row r="29" spans="2:29" ht="15.75" thickBot="1" x14ac:dyDescent="0.3">
      <c r="B29" s="29" t="s">
        <v>111</v>
      </c>
      <c r="C29" s="80">
        <f>STDEV(C20:C26)</f>
        <v>1.2702207877530467</v>
      </c>
      <c r="D29" s="80">
        <f>STDEV(D20:D26)</f>
        <v>1.2563875289714952</v>
      </c>
      <c r="E29" s="80">
        <f>STDEV(E20:E26)</f>
        <v>0.99943365280516649</v>
      </c>
    </row>
  </sheetData>
  <mergeCells count="17">
    <mergeCell ref="AD4:AF4"/>
    <mergeCell ref="R5:T5"/>
    <mergeCell ref="Z5:AB5"/>
    <mergeCell ref="P5:P6"/>
    <mergeCell ref="C18:E18"/>
    <mergeCell ref="C4:E4"/>
    <mergeCell ref="G4:I4"/>
    <mergeCell ref="K4:M4"/>
    <mergeCell ref="O4:Q4"/>
    <mergeCell ref="R4:T4"/>
    <mergeCell ref="C5:E5"/>
    <mergeCell ref="G5:I5"/>
    <mergeCell ref="K5:M5"/>
    <mergeCell ref="O5:O6"/>
    <mergeCell ref="Q5:Q6"/>
    <mergeCell ref="V5:X5"/>
    <mergeCell ref="V4:X4"/>
  </mergeCells>
  <pageMargins left="0.7" right="0.7" top="0.75" bottom="0.75" header="0.3" footer="0.3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07B0B-36BB-4B45-BD43-BD46F361D872}">
  <sheetPr>
    <tabColor theme="9"/>
  </sheetPr>
  <dimension ref="B1:Z16"/>
  <sheetViews>
    <sheetView workbookViewId="0"/>
  </sheetViews>
  <sheetFormatPr defaultRowHeight="15" x14ac:dyDescent="0.25"/>
  <cols>
    <col min="1" max="1" width="2.7109375" customWidth="1"/>
    <col min="2" max="2" width="14.140625" customWidth="1"/>
    <col min="3" max="3" width="8.7109375" customWidth="1"/>
  </cols>
  <sheetData>
    <row r="1" spans="2:26" x14ac:dyDescent="0.25">
      <c r="B1" s="10" t="s">
        <v>21</v>
      </c>
      <c r="C1" s="10"/>
    </row>
    <row r="2" spans="2:26" x14ac:dyDescent="0.25">
      <c r="B2" t="s">
        <v>57</v>
      </c>
      <c r="D2" t="s">
        <v>58</v>
      </c>
    </row>
    <row r="3" spans="2:26" ht="15.75" customHeight="1" thickBot="1" x14ac:dyDescent="0.3"/>
    <row r="4" spans="2:26" ht="15.75" customHeight="1" thickBot="1" x14ac:dyDescent="0.3">
      <c r="B4" s="44"/>
      <c r="C4" s="44"/>
      <c r="D4" s="193" t="s">
        <v>50</v>
      </c>
      <c r="E4" s="186"/>
      <c r="F4" s="186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</row>
    <row r="5" spans="2:26" ht="15.75" customHeight="1" thickBot="1" x14ac:dyDescent="0.3">
      <c r="C5" s="196" t="s">
        <v>53</v>
      </c>
      <c r="D5" s="196"/>
      <c r="E5" s="196"/>
      <c r="F5" s="196"/>
      <c r="G5" s="194" t="s">
        <v>59</v>
      </c>
      <c r="H5" s="190"/>
      <c r="I5" s="190"/>
      <c r="K5" s="195" t="s">
        <v>54</v>
      </c>
      <c r="L5" s="195"/>
      <c r="M5" s="195"/>
      <c r="N5" s="195"/>
      <c r="O5" s="194" t="s">
        <v>60</v>
      </c>
      <c r="P5" s="190"/>
      <c r="Q5" s="190"/>
      <c r="S5" s="194" t="s">
        <v>55</v>
      </c>
      <c r="T5" s="194"/>
      <c r="U5" s="194"/>
      <c r="V5" s="194"/>
      <c r="W5" s="194" t="s">
        <v>61</v>
      </c>
      <c r="X5" s="190"/>
      <c r="Y5" s="190"/>
    </row>
    <row r="6" spans="2:26" ht="15.75" customHeight="1" thickBot="1" x14ac:dyDescent="0.3">
      <c r="B6" s="46" t="s">
        <v>38</v>
      </c>
      <c r="C6" s="7" t="s">
        <v>65</v>
      </c>
      <c r="D6" s="7" t="s">
        <v>62</v>
      </c>
      <c r="E6" s="47" t="s">
        <v>63</v>
      </c>
      <c r="F6" s="7" t="s">
        <v>64</v>
      </c>
      <c r="G6" s="7" t="s">
        <v>62</v>
      </c>
      <c r="H6" s="47" t="s">
        <v>63</v>
      </c>
      <c r="I6" s="7" t="s">
        <v>64</v>
      </c>
      <c r="J6" s="7"/>
      <c r="K6" s="7" t="s">
        <v>65</v>
      </c>
      <c r="L6" s="7" t="s">
        <v>62</v>
      </c>
      <c r="M6" s="47" t="s">
        <v>63</v>
      </c>
      <c r="N6" s="7" t="s">
        <v>64</v>
      </c>
      <c r="O6" s="7" t="s">
        <v>62</v>
      </c>
      <c r="P6" s="47" t="s">
        <v>63</v>
      </c>
      <c r="Q6" s="7" t="s">
        <v>64</v>
      </c>
      <c r="R6" s="7"/>
      <c r="S6" s="7" t="s">
        <v>65</v>
      </c>
      <c r="T6" s="7" t="s">
        <v>62</v>
      </c>
      <c r="U6" s="47" t="s">
        <v>63</v>
      </c>
      <c r="V6" s="7" t="s">
        <v>64</v>
      </c>
      <c r="W6" s="7" t="s">
        <v>62</v>
      </c>
      <c r="X6" s="47" t="s">
        <v>63</v>
      </c>
      <c r="Y6" s="7" t="s">
        <v>64</v>
      </c>
    </row>
    <row r="7" spans="2:26" x14ac:dyDescent="0.25">
      <c r="B7" s="49" t="s">
        <v>0</v>
      </c>
      <c r="C7" s="50">
        <f>SUM(D7:F7)</f>
        <v>12170.720270599999</v>
      </c>
      <c r="D7" s="50">
        <v>327.56090409999996</v>
      </c>
      <c r="E7" s="50">
        <v>8548.0144610999978</v>
      </c>
      <c r="F7" s="50">
        <v>3295.1449053999995</v>
      </c>
      <c r="G7" s="51">
        <f>D7/$C7</f>
        <v>2.6913847070437327E-2</v>
      </c>
      <c r="H7" s="51">
        <f>E7/$C7</f>
        <v>0.70234252953367671</v>
      </c>
      <c r="I7" s="51">
        <f>F7/$C7</f>
        <v>0.27074362339588581</v>
      </c>
      <c r="J7" s="51"/>
      <c r="K7" s="50">
        <f>SUM(L7:N7)</f>
        <v>16568.4944287</v>
      </c>
      <c r="L7" s="50">
        <v>500.16165759999996</v>
      </c>
      <c r="M7" s="50">
        <v>11179.169029900002</v>
      </c>
      <c r="N7" s="50">
        <v>4889.1637411999991</v>
      </c>
      <c r="O7" s="51">
        <f>L7/$K7</f>
        <v>3.0187514004508358E-2</v>
      </c>
      <c r="P7" s="51">
        <f>M7/$K7</f>
        <v>0.67472449461282424</v>
      </c>
      <c r="Q7" s="51">
        <f>N7/$K7</f>
        <v>0.29508799138266745</v>
      </c>
      <c r="R7" s="51"/>
      <c r="S7" s="50">
        <f>SUM(T7:V7)</f>
        <v>20929.760895400002</v>
      </c>
      <c r="T7" s="50">
        <v>648.70268840000017</v>
      </c>
      <c r="U7" s="50">
        <v>14226.683728000002</v>
      </c>
      <c r="V7" s="50">
        <v>6054.3744790000001</v>
      </c>
      <c r="W7" s="143">
        <f>T7/$S7</f>
        <v>3.0994271346051247E-2</v>
      </c>
      <c r="X7" s="143">
        <f>U7/$S7</f>
        <v>0.67973465148982082</v>
      </c>
      <c r="Y7" s="143">
        <f>V7/$S7</f>
        <v>0.28927107716412787</v>
      </c>
      <c r="Z7" s="20"/>
    </row>
    <row r="8" spans="2:26" x14ac:dyDescent="0.25">
      <c r="B8" s="49" t="s">
        <v>1</v>
      </c>
      <c r="C8" s="50">
        <f t="shared" ref="C8:C13" si="0">SUM(D8:F8)</f>
        <v>3497.0099624999998</v>
      </c>
      <c r="D8" s="50">
        <v>93.992661800000008</v>
      </c>
      <c r="E8" s="50">
        <v>2277.7049444999998</v>
      </c>
      <c r="F8" s="50">
        <v>1125.3123562000001</v>
      </c>
      <c r="G8" s="51">
        <v>3.5163104871677245E-2</v>
      </c>
      <c r="H8" s="51">
        <v>0.62664360932581575</v>
      </c>
      <c r="I8" s="51">
        <v>0.33819328580250696</v>
      </c>
      <c r="J8" s="51"/>
      <c r="K8" s="50">
        <f t="shared" ref="K8:K13" si="1">SUM(L8:N8)</f>
        <v>5115.0376663999996</v>
      </c>
      <c r="L8" s="50">
        <v>144.45694719999997</v>
      </c>
      <c r="M8" s="50">
        <v>3322.8949032999994</v>
      </c>
      <c r="N8" s="50">
        <v>1647.6858159000003</v>
      </c>
      <c r="O8" s="51">
        <f t="shared" ref="O8:O13" si="2">L8/$K8</f>
        <v>2.8241619440833917E-2</v>
      </c>
      <c r="P8" s="51">
        <f t="shared" ref="P8:P13" si="3">M8/$K8</f>
        <v>0.64963253841269886</v>
      </c>
      <c r="Q8" s="51">
        <f t="shared" ref="Q8:Q13" si="4">N8/$K8</f>
        <v>0.32212584214646722</v>
      </c>
      <c r="R8" s="51"/>
      <c r="S8" s="50">
        <f t="shared" ref="S8:S13" si="5">SUM(T8:V8)</f>
        <v>7545.1390617999987</v>
      </c>
      <c r="T8" s="50">
        <v>204.17403929999998</v>
      </c>
      <c r="U8" s="50">
        <v>5093.154456799999</v>
      </c>
      <c r="V8" s="50">
        <v>2247.8105656999996</v>
      </c>
      <c r="W8" s="51">
        <f t="shared" ref="W8:W13" si="6">T8/$S8</f>
        <v>2.7060341449994613E-2</v>
      </c>
      <c r="X8" s="51">
        <f t="shared" ref="X8:X13" si="7">U8/$S8</f>
        <v>0.67502459730476538</v>
      </c>
      <c r="Y8" s="51">
        <f t="shared" ref="Y8:Y13" si="8">V8/$S8</f>
        <v>0.29791506124524003</v>
      </c>
      <c r="Z8" s="20"/>
    </row>
    <row r="9" spans="2:26" ht="15.75" customHeight="1" x14ac:dyDescent="0.25">
      <c r="B9" s="49" t="s">
        <v>2</v>
      </c>
      <c r="C9" s="50">
        <f t="shared" si="0"/>
        <v>3874.2243373999995</v>
      </c>
      <c r="D9" s="50">
        <v>75.421498500000013</v>
      </c>
      <c r="E9" s="50">
        <v>2335.8528355999997</v>
      </c>
      <c r="F9" s="50">
        <v>1462.9500032999999</v>
      </c>
      <c r="G9" s="51">
        <v>2.3035331531181029E-2</v>
      </c>
      <c r="H9" s="51">
        <v>0.621563559731244</v>
      </c>
      <c r="I9" s="51">
        <v>0.3554011087375748</v>
      </c>
      <c r="J9" s="51"/>
      <c r="K9" s="50">
        <f t="shared" si="1"/>
        <v>6006.7567772000002</v>
      </c>
      <c r="L9" s="50">
        <v>136.40973270000001</v>
      </c>
      <c r="M9" s="50">
        <v>3681.2473144000005</v>
      </c>
      <c r="N9" s="50">
        <v>2189.0997301000002</v>
      </c>
      <c r="O9" s="51">
        <f t="shared" si="2"/>
        <v>2.2709381744533741E-2</v>
      </c>
      <c r="P9" s="51">
        <f t="shared" si="3"/>
        <v>0.61285106937790534</v>
      </c>
      <c r="Q9" s="51">
        <f t="shared" si="4"/>
        <v>0.36443954887756097</v>
      </c>
      <c r="R9" s="51"/>
      <c r="S9" s="50">
        <f t="shared" si="5"/>
        <v>12058.882877099999</v>
      </c>
      <c r="T9" s="50">
        <v>365.54305360000001</v>
      </c>
      <c r="U9" s="50">
        <v>7508.1464199999991</v>
      </c>
      <c r="V9" s="50">
        <v>4185.1934034999995</v>
      </c>
      <c r="W9" s="51">
        <f t="shared" si="6"/>
        <v>3.0313177209322747E-2</v>
      </c>
      <c r="X9" s="51">
        <f t="shared" si="7"/>
        <v>0.62262371204036515</v>
      </c>
      <c r="Y9" s="51">
        <f t="shared" si="8"/>
        <v>0.34706311075031215</v>
      </c>
      <c r="Z9" s="20"/>
    </row>
    <row r="10" spans="2:26" x14ac:dyDescent="0.25">
      <c r="B10" s="49" t="s">
        <v>3</v>
      </c>
      <c r="C10" s="50">
        <f t="shared" si="0"/>
        <v>569.49648290000005</v>
      </c>
      <c r="D10" s="50">
        <v>18.901868800000003</v>
      </c>
      <c r="E10" s="50">
        <v>352.03645979999999</v>
      </c>
      <c r="F10" s="50">
        <v>198.55815430000001</v>
      </c>
      <c r="G10" s="51">
        <v>4.8882306632823898E-2</v>
      </c>
      <c r="H10" s="51">
        <v>0.56851284508285427</v>
      </c>
      <c r="I10" s="51">
        <v>0.3826048482843219</v>
      </c>
      <c r="J10" s="51"/>
      <c r="K10" s="50">
        <f t="shared" si="1"/>
        <v>962.01267510000002</v>
      </c>
      <c r="L10" s="50">
        <v>29.068225300000002</v>
      </c>
      <c r="M10" s="50">
        <v>578.86484210000003</v>
      </c>
      <c r="N10" s="50">
        <v>354.0796077</v>
      </c>
      <c r="O10" s="51">
        <f t="shared" si="2"/>
        <v>3.0216052295754206E-2</v>
      </c>
      <c r="P10" s="51">
        <f t="shared" si="3"/>
        <v>0.60172267692816805</v>
      </c>
      <c r="Q10" s="51">
        <f t="shared" si="4"/>
        <v>0.36806127077607775</v>
      </c>
      <c r="R10" s="51"/>
      <c r="S10" s="50">
        <f t="shared" si="5"/>
        <v>2027.8819276999998</v>
      </c>
      <c r="T10" s="50">
        <v>49.654200000000003</v>
      </c>
      <c r="U10" s="50">
        <v>1181.6181240999999</v>
      </c>
      <c r="V10" s="50">
        <v>796.60960360000001</v>
      </c>
      <c r="W10" s="51">
        <f t="shared" si="6"/>
        <v>2.4485745112545691E-2</v>
      </c>
      <c r="X10" s="51">
        <f t="shared" si="7"/>
        <v>0.58268585954616081</v>
      </c>
      <c r="Y10" s="51">
        <f t="shared" si="8"/>
        <v>0.39282839534129355</v>
      </c>
      <c r="Z10" s="20"/>
    </row>
    <row r="11" spans="2:26" x14ac:dyDescent="0.25">
      <c r="B11" s="49" t="s">
        <v>4</v>
      </c>
      <c r="C11" s="50">
        <f t="shared" si="0"/>
        <v>1141.1749731000002</v>
      </c>
      <c r="D11" s="50">
        <v>67.203974299999999</v>
      </c>
      <c r="E11" s="50">
        <v>726.4228270000001</v>
      </c>
      <c r="F11" s="50">
        <v>347.54817180000003</v>
      </c>
      <c r="G11" s="51">
        <v>3.7251451077657628E-2</v>
      </c>
      <c r="H11" s="51">
        <v>0.5874463308797665</v>
      </c>
      <c r="I11" s="51">
        <v>0.37530221804257591</v>
      </c>
      <c r="J11" s="51"/>
      <c r="K11" s="50">
        <f t="shared" si="1"/>
        <v>1823.7919617</v>
      </c>
      <c r="L11" s="50">
        <v>99.003833200000003</v>
      </c>
      <c r="M11" s="50">
        <v>1138.5367669</v>
      </c>
      <c r="N11" s="50">
        <v>586.25136160000011</v>
      </c>
      <c r="O11" s="51">
        <f t="shared" si="2"/>
        <v>5.4284608814547122E-2</v>
      </c>
      <c r="P11" s="51">
        <f t="shared" si="3"/>
        <v>0.62426899054799134</v>
      </c>
      <c r="Q11" s="51">
        <f t="shared" si="4"/>
        <v>0.32144640063746155</v>
      </c>
      <c r="R11" s="51"/>
      <c r="S11" s="50">
        <f t="shared" si="5"/>
        <v>2220.3951259999999</v>
      </c>
      <c r="T11" s="50">
        <v>125.71199949999999</v>
      </c>
      <c r="U11" s="50">
        <v>1400.315192</v>
      </c>
      <c r="V11" s="50">
        <v>694.36793449999993</v>
      </c>
      <c r="W11" s="51">
        <f t="shared" si="6"/>
        <v>5.661694985183461E-2</v>
      </c>
      <c r="X11" s="51">
        <f t="shared" si="7"/>
        <v>0.63066036112349133</v>
      </c>
      <c r="Y11" s="51">
        <f t="shared" si="8"/>
        <v>0.31272268902467404</v>
      </c>
      <c r="Z11" s="20"/>
    </row>
    <row r="12" spans="2:26" ht="15.75" customHeight="1" x14ac:dyDescent="0.25">
      <c r="B12" s="49" t="s">
        <v>5</v>
      </c>
      <c r="C12" s="50">
        <f t="shared" si="0"/>
        <v>1272.2747101</v>
      </c>
      <c r="D12" s="50">
        <v>24.242904699999997</v>
      </c>
      <c r="E12" s="50">
        <v>806.62278019999997</v>
      </c>
      <c r="F12" s="50">
        <v>441.40902519999997</v>
      </c>
      <c r="G12" s="51">
        <v>1.5947472758938607E-2</v>
      </c>
      <c r="H12" s="51">
        <v>0.65012956259716137</v>
      </c>
      <c r="I12" s="51">
        <v>0.33392296464390003</v>
      </c>
      <c r="J12" s="51"/>
      <c r="K12" s="50">
        <f t="shared" si="1"/>
        <v>3362.7507552000002</v>
      </c>
      <c r="L12" s="50">
        <v>167.25399510000003</v>
      </c>
      <c r="M12" s="50">
        <v>2245.0328684000001</v>
      </c>
      <c r="N12" s="50">
        <v>950.46389170000009</v>
      </c>
      <c r="O12" s="51">
        <f t="shared" si="2"/>
        <v>4.9737255977525624E-2</v>
      </c>
      <c r="P12" s="51">
        <f t="shared" si="3"/>
        <v>0.66761798058580057</v>
      </c>
      <c r="Q12" s="51">
        <f t="shared" si="4"/>
        <v>0.28264476343667377</v>
      </c>
      <c r="R12" s="51"/>
      <c r="S12" s="50">
        <f t="shared" si="5"/>
        <v>10365.7927901</v>
      </c>
      <c r="T12" s="50">
        <v>500.69775219999997</v>
      </c>
      <c r="U12" s="50">
        <v>7081.0719835</v>
      </c>
      <c r="V12" s="50">
        <v>2784.0230544000001</v>
      </c>
      <c r="W12" s="51">
        <f t="shared" si="6"/>
        <v>4.8302890318066033E-2</v>
      </c>
      <c r="X12" s="51">
        <f t="shared" si="7"/>
        <v>0.683119190870078</v>
      </c>
      <c r="Y12" s="51">
        <f t="shared" si="8"/>
        <v>0.268577918811856</v>
      </c>
      <c r="Z12" s="20"/>
    </row>
    <row r="13" spans="2:26" x14ac:dyDescent="0.25">
      <c r="B13" s="49" t="s">
        <v>6</v>
      </c>
      <c r="C13" s="50">
        <f t="shared" si="0"/>
        <v>1826.1143526000001</v>
      </c>
      <c r="D13" s="50">
        <v>49.5807851</v>
      </c>
      <c r="E13" s="50">
        <v>1129.8630556000001</v>
      </c>
      <c r="F13" s="50">
        <v>646.67051190000006</v>
      </c>
      <c r="G13" s="51">
        <v>1.8008277213150039E-2</v>
      </c>
      <c r="H13" s="51">
        <v>0.5489604945123937</v>
      </c>
      <c r="I13" s="51">
        <v>0.43303122827445617</v>
      </c>
      <c r="J13" s="51"/>
      <c r="K13" s="50">
        <f t="shared" si="1"/>
        <v>3277.0648635999996</v>
      </c>
      <c r="L13" s="50">
        <v>88.64737190000001</v>
      </c>
      <c r="M13" s="50">
        <v>1962.9130247999999</v>
      </c>
      <c r="N13" s="50">
        <v>1225.5044668999999</v>
      </c>
      <c r="O13" s="51">
        <f t="shared" si="2"/>
        <v>2.705084445677312E-2</v>
      </c>
      <c r="P13" s="51">
        <f t="shared" si="3"/>
        <v>0.59898509992983595</v>
      </c>
      <c r="Q13" s="51">
        <f t="shared" si="4"/>
        <v>0.37396405561339102</v>
      </c>
      <c r="R13" s="51"/>
      <c r="S13" s="50">
        <f t="shared" si="5"/>
        <v>6748.6250602</v>
      </c>
      <c r="T13" s="50">
        <v>167.97540249999997</v>
      </c>
      <c r="U13" s="50">
        <v>3784.6848872</v>
      </c>
      <c r="V13" s="50">
        <v>2795.9647704999998</v>
      </c>
      <c r="W13" s="51">
        <f t="shared" si="6"/>
        <v>2.4890314842149774E-2</v>
      </c>
      <c r="X13" s="51">
        <f t="shared" si="7"/>
        <v>0.56080829108734609</v>
      </c>
      <c r="Y13" s="51">
        <f t="shared" si="8"/>
        <v>0.41430139407050409</v>
      </c>
      <c r="Z13" s="20"/>
    </row>
    <row r="14" spans="2:26" ht="15.75" customHeight="1" thickBot="1" x14ac:dyDescent="0.3">
      <c r="B14" s="52"/>
      <c r="C14" s="52"/>
      <c r="D14" s="53"/>
      <c r="E14" s="53"/>
      <c r="F14" s="53"/>
      <c r="G14" s="51"/>
      <c r="H14" s="51"/>
      <c r="I14" s="51"/>
      <c r="J14" s="51"/>
      <c r="K14" s="52"/>
      <c r="L14" s="53"/>
      <c r="M14" s="53"/>
      <c r="N14" s="53"/>
      <c r="O14" s="51"/>
      <c r="P14" s="51"/>
      <c r="Q14" s="51"/>
      <c r="R14" s="51"/>
      <c r="S14" s="54"/>
      <c r="T14" s="53"/>
      <c r="U14" s="53"/>
      <c r="V14" s="53"/>
      <c r="W14" s="51"/>
      <c r="X14" s="51"/>
      <c r="Y14" s="51"/>
    </row>
    <row r="15" spans="2:26" ht="15.75" customHeight="1" thickBot="1" x14ac:dyDescent="0.3">
      <c r="B15" s="33" t="s">
        <v>39</v>
      </c>
      <c r="C15" s="61">
        <f>SUM(C7:C13)</f>
        <v>24351.015089200002</v>
      </c>
      <c r="D15" s="58">
        <f>SUM(D7:D14)</f>
        <v>656.90459729999998</v>
      </c>
      <c r="E15" s="58">
        <f>SUM(E7:E14)</f>
        <v>16176.517363799996</v>
      </c>
      <c r="F15" s="58">
        <f>SUM(F7:F14)</f>
        <v>7517.5931280999985</v>
      </c>
      <c r="G15" s="59">
        <f>D15/$C15</f>
        <v>2.69764769515233E-2</v>
      </c>
      <c r="H15" s="59">
        <f>E15/$C15</f>
        <v>0.6643056687593486</v>
      </c>
      <c r="I15" s="59">
        <f>F15/$C15</f>
        <v>0.30871785428912779</v>
      </c>
      <c r="J15" s="59"/>
      <c r="K15" s="61">
        <f>SUM(K7:K13)</f>
        <v>37115.909127899999</v>
      </c>
      <c r="L15" s="58">
        <f>SUM(L7:L14)</f>
        <v>1165.001763</v>
      </c>
      <c r="M15" s="58">
        <f>SUM(M7:M14)</f>
        <v>24108.658749800004</v>
      </c>
      <c r="N15" s="58">
        <f>SUM(N7:N14)</f>
        <v>11842.248615099998</v>
      </c>
      <c r="O15" s="59">
        <f>L15/$K15</f>
        <v>3.138820496045102E-2</v>
      </c>
      <c r="P15" s="59">
        <f>M15/$K15</f>
        <v>0.64955053819973774</v>
      </c>
      <c r="Q15" s="59">
        <f>N15/$K15</f>
        <v>0.31906125683981129</v>
      </c>
      <c r="R15" s="59"/>
      <c r="S15" s="61">
        <f>SUM(S7:S13)</f>
        <v>61896.477738300004</v>
      </c>
      <c r="T15" s="58">
        <f>SUM(T7:T14)</f>
        <v>2062.4591355000002</v>
      </c>
      <c r="U15" s="58">
        <f>SUM(U7:U14)</f>
        <v>40275.674791599995</v>
      </c>
      <c r="V15" s="58">
        <f>SUM(V7:V14)</f>
        <v>19558.343811199997</v>
      </c>
      <c r="W15" s="59">
        <f>T15/$S15</f>
        <v>3.3321106642289627E-2</v>
      </c>
      <c r="X15" s="59">
        <f>U15/$S15</f>
        <v>0.65069413096310014</v>
      </c>
      <c r="Y15" s="59">
        <f>V15/$S15</f>
        <v>0.31598476239461004</v>
      </c>
    </row>
    <row r="16" spans="2:26" x14ac:dyDescent="0.25">
      <c r="B16" s="55"/>
      <c r="C16" s="55"/>
      <c r="D16" s="55"/>
      <c r="E16" s="55"/>
      <c r="F16" s="55"/>
      <c r="G16" s="55"/>
      <c r="H16" s="55"/>
      <c r="I16" s="56"/>
      <c r="J16" s="56"/>
      <c r="K16" s="57"/>
      <c r="L16" s="55"/>
      <c r="M16" s="55"/>
      <c r="N16" s="55"/>
      <c r="O16" s="55"/>
      <c r="P16" s="55"/>
      <c r="Q16" s="56"/>
      <c r="R16" s="56"/>
      <c r="S16" s="57"/>
      <c r="T16" s="55"/>
      <c r="U16" s="55"/>
      <c r="V16" s="55"/>
      <c r="W16" s="55"/>
      <c r="X16" s="55"/>
      <c r="Y16" s="56"/>
    </row>
  </sheetData>
  <mergeCells count="7">
    <mergeCell ref="D4:Y4"/>
    <mergeCell ref="G5:I5"/>
    <mergeCell ref="O5:Q5"/>
    <mergeCell ref="W5:Y5"/>
    <mergeCell ref="K5:N5"/>
    <mergeCell ref="C5:F5"/>
    <mergeCell ref="S5:V5"/>
  </mergeCells>
  <pageMargins left="0.7" right="0.7" top="0.75" bottom="0.75" header="0.3" footer="0.3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CE331-9783-4E9B-B2A8-0447A250DC5E}">
  <sheetPr>
    <tabColor rgb="FF00B0F0"/>
  </sheetPr>
  <dimension ref="B1:AD15"/>
  <sheetViews>
    <sheetView workbookViewId="0"/>
  </sheetViews>
  <sheetFormatPr defaultRowHeight="15" x14ac:dyDescent="0.25"/>
  <cols>
    <col min="2" max="2" width="13.140625" customWidth="1"/>
    <col min="4" max="4" width="3.5703125" customWidth="1"/>
    <col min="9" max="9" width="2.7109375" customWidth="1"/>
    <col min="14" max="14" width="2.7109375" customWidth="1"/>
    <col min="19" max="19" width="2.7109375" customWidth="1"/>
    <col min="20" max="20" width="10.7109375" bestFit="1" customWidth="1"/>
    <col min="21" max="21" width="11.5703125" bestFit="1" customWidth="1"/>
    <col min="22" max="22" width="7.7109375" customWidth="1"/>
    <col min="23" max="23" width="2.7109375" customWidth="1"/>
  </cols>
  <sheetData>
    <row r="1" spans="2:30" ht="28.5" customHeight="1" x14ac:dyDescent="0.25">
      <c r="B1" s="62" t="s">
        <v>66</v>
      </c>
    </row>
    <row r="2" spans="2:30" x14ac:dyDescent="0.25">
      <c r="B2" t="s">
        <v>67</v>
      </c>
      <c r="C2" t="s">
        <v>68</v>
      </c>
    </row>
    <row r="4" spans="2:30" ht="15.75" customHeight="1" thickBot="1" x14ac:dyDescent="0.3">
      <c r="E4" s="198" t="s">
        <v>45</v>
      </c>
      <c r="F4" s="188"/>
      <c r="G4" s="188"/>
      <c r="H4" s="188"/>
      <c r="J4" s="198" t="s">
        <v>46</v>
      </c>
      <c r="K4" s="188"/>
      <c r="L4" s="188"/>
      <c r="M4" s="188"/>
      <c r="O4" s="198" t="s">
        <v>69</v>
      </c>
      <c r="P4" s="188"/>
      <c r="Q4" s="188"/>
      <c r="R4" s="188"/>
      <c r="T4" s="197" t="s">
        <v>69</v>
      </c>
      <c r="U4" s="197"/>
      <c r="V4" s="197"/>
    </row>
    <row r="5" spans="2:30" ht="15.75" thickBot="1" x14ac:dyDescent="0.3">
      <c r="B5" s="199" t="s">
        <v>38</v>
      </c>
      <c r="C5" s="187" t="s">
        <v>48</v>
      </c>
      <c r="D5" s="12"/>
      <c r="E5" s="63" t="s">
        <v>70</v>
      </c>
      <c r="F5" s="63" t="s">
        <v>71</v>
      </c>
      <c r="G5" s="63" t="s">
        <v>72</v>
      </c>
      <c r="H5" s="63" t="s">
        <v>73</v>
      </c>
      <c r="J5" s="63" t="s">
        <v>70</v>
      </c>
      <c r="K5" s="63" t="s">
        <v>71</v>
      </c>
      <c r="L5" s="63" t="s">
        <v>72</v>
      </c>
      <c r="M5" s="63" t="s">
        <v>73</v>
      </c>
      <c r="O5" s="63" t="s">
        <v>70</v>
      </c>
      <c r="P5" s="63" t="s">
        <v>71</v>
      </c>
      <c r="Q5" s="63" t="s">
        <v>72</v>
      </c>
      <c r="R5" s="63" t="s">
        <v>73</v>
      </c>
      <c r="T5" s="197"/>
      <c r="U5" s="197"/>
      <c r="V5" s="197"/>
    </row>
    <row r="6" spans="2:30" ht="48.75" customHeight="1" thickBot="1" x14ac:dyDescent="0.3">
      <c r="B6" s="188"/>
      <c r="C6" s="188"/>
      <c r="D6" s="12"/>
      <c r="E6" s="7" t="s">
        <v>74</v>
      </c>
      <c r="F6" s="7" t="s">
        <v>75</v>
      </c>
      <c r="G6" s="7" t="s">
        <v>76</v>
      </c>
      <c r="H6" s="7" t="s">
        <v>77</v>
      </c>
      <c r="J6" s="7" t="s">
        <v>74</v>
      </c>
      <c r="K6" s="7" t="s">
        <v>75</v>
      </c>
      <c r="L6" s="7" t="s">
        <v>76</v>
      </c>
      <c r="M6" s="7" t="s">
        <v>77</v>
      </c>
      <c r="O6" s="7" t="s">
        <v>74</v>
      </c>
      <c r="P6" s="7" t="s">
        <v>75</v>
      </c>
      <c r="Q6" s="7" t="s">
        <v>76</v>
      </c>
      <c r="R6" s="7" t="s">
        <v>77</v>
      </c>
      <c r="T6" s="7" t="s">
        <v>74</v>
      </c>
      <c r="U6" s="7" t="s">
        <v>123</v>
      </c>
      <c r="V6" s="7" t="s">
        <v>77</v>
      </c>
      <c r="X6" s="7" t="s">
        <v>74</v>
      </c>
      <c r="Y6" s="7" t="s">
        <v>123</v>
      </c>
      <c r="Z6" s="7" t="s">
        <v>77</v>
      </c>
      <c r="AB6" s="7" t="s">
        <v>160</v>
      </c>
    </row>
    <row r="7" spans="2:30" x14ac:dyDescent="0.25">
      <c r="B7" s="109" t="s">
        <v>0</v>
      </c>
      <c r="C7" s="110">
        <v>79292.257203599991</v>
      </c>
      <c r="D7" s="40"/>
      <c r="E7" s="110">
        <v>506.15943780000009</v>
      </c>
      <c r="F7" s="110">
        <v>111.25774440000001</v>
      </c>
      <c r="G7" s="110">
        <v>7.1087988000000006</v>
      </c>
      <c r="H7" s="110">
        <v>11.9219633</v>
      </c>
      <c r="I7" s="110"/>
      <c r="J7" s="110">
        <v>559.0160869</v>
      </c>
      <c r="K7" s="110">
        <v>126.27103659999999</v>
      </c>
      <c r="L7" s="110">
        <v>9.3375044999999997</v>
      </c>
      <c r="M7" s="110">
        <v>16.485174300000001</v>
      </c>
      <c r="N7" s="107"/>
      <c r="O7" s="110">
        <f>E7+J7</f>
        <v>1065.1755247000001</v>
      </c>
      <c r="P7" s="110">
        <f>F7+K7</f>
        <v>237.52878099999998</v>
      </c>
      <c r="Q7" s="110">
        <f>G7+L7</f>
        <v>16.4463033</v>
      </c>
      <c r="R7" s="110">
        <f>H7+M7</f>
        <v>28.407137599999999</v>
      </c>
      <c r="S7" s="107"/>
      <c r="T7" s="110">
        <f>O7</f>
        <v>1065.1755247000001</v>
      </c>
      <c r="U7" s="110">
        <f>P7+Q7</f>
        <v>253.97508429999999</v>
      </c>
      <c r="V7" s="110">
        <f>R7</f>
        <v>28.407137599999999</v>
      </c>
      <c r="W7" s="107"/>
      <c r="X7" s="146">
        <f>ROUNDUP(T7,-1)</f>
        <v>1070</v>
      </c>
      <c r="Y7" s="146">
        <f>ROUNDUP(U7,-1)</f>
        <v>260</v>
      </c>
      <c r="Z7" s="110">
        <f>ROUNDUP(V7,-1)</f>
        <v>30</v>
      </c>
      <c r="AB7" s="147">
        <f>X7+Y7</f>
        <v>1330</v>
      </c>
      <c r="AD7" s="18"/>
    </row>
    <row r="8" spans="2:30" x14ac:dyDescent="0.25">
      <c r="B8" s="109" t="s">
        <v>1</v>
      </c>
      <c r="C8" s="110">
        <v>73694.182889999996</v>
      </c>
      <c r="D8" s="40"/>
      <c r="E8" s="110">
        <v>420.75776260000004</v>
      </c>
      <c r="F8" s="110">
        <v>95.470150099999998</v>
      </c>
      <c r="G8" s="110">
        <v>5.7696342000000005</v>
      </c>
      <c r="H8" s="110">
        <v>9.3532755999999999</v>
      </c>
      <c r="I8" s="110"/>
      <c r="J8" s="110">
        <v>583.05593139999996</v>
      </c>
      <c r="K8" s="110">
        <v>127.7656533</v>
      </c>
      <c r="L8" s="110">
        <v>7.7330873999999987</v>
      </c>
      <c r="M8" s="110">
        <v>12.704360099999999</v>
      </c>
      <c r="N8" s="107"/>
      <c r="O8" s="110">
        <f t="shared" ref="O8:O13" si="0">E8+J8</f>
        <v>1003.8136939999999</v>
      </c>
      <c r="P8" s="110">
        <f t="shared" ref="P8:P13" si="1">F8+K8</f>
        <v>223.23580340000001</v>
      </c>
      <c r="Q8" s="110">
        <f t="shared" ref="Q8:Q13" si="2">G8+L8</f>
        <v>13.502721599999999</v>
      </c>
      <c r="R8" s="110">
        <f t="shared" ref="R8:R13" si="3">H8+M8</f>
        <v>22.057635699999999</v>
      </c>
      <c r="S8" s="107"/>
      <c r="T8" s="110">
        <f t="shared" ref="T8:T13" si="4">O8</f>
        <v>1003.8136939999999</v>
      </c>
      <c r="U8" s="110">
        <f t="shared" ref="U8:U13" si="5">P8+Q8</f>
        <v>236.73852500000001</v>
      </c>
      <c r="V8" s="110">
        <f t="shared" ref="V8:V13" si="6">R8</f>
        <v>22.057635699999999</v>
      </c>
      <c r="W8" s="107"/>
      <c r="X8" s="110">
        <f t="shared" ref="X8:X13" si="7">ROUNDUP(T8,-1)</f>
        <v>1010</v>
      </c>
      <c r="Y8" s="110">
        <f t="shared" ref="Y8:Y13" si="8">ROUNDUP(U8,-1)</f>
        <v>240</v>
      </c>
      <c r="Z8" s="110">
        <f t="shared" ref="Z8:Z13" si="9">ROUNDUP(V8,-1)</f>
        <v>30</v>
      </c>
      <c r="AB8" s="18">
        <f t="shared" ref="AB8:AB13" si="10">X8+Y8</f>
        <v>1250</v>
      </c>
    </row>
    <row r="9" spans="2:30" x14ac:dyDescent="0.25">
      <c r="B9" s="109" t="s">
        <v>2</v>
      </c>
      <c r="C9" s="110">
        <v>104164.78712549999</v>
      </c>
      <c r="D9" s="40"/>
      <c r="E9" s="110">
        <v>558.38021170000002</v>
      </c>
      <c r="F9" s="110">
        <v>125.51850250000001</v>
      </c>
      <c r="G9" s="110">
        <v>9.1135599999999997</v>
      </c>
      <c r="H9" s="110">
        <v>15.733311500000001</v>
      </c>
      <c r="I9" s="110"/>
      <c r="J9" s="110">
        <v>582.76331249999998</v>
      </c>
      <c r="K9" s="110">
        <v>138.4280943</v>
      </c>
      <c r="L9" s="110">
        <v>14.079641499999999</v>
      </c>
      <c r="M9" s="110">
        <v>26.247126299999994</v>
      </c>
      <c r="N9" s="107"/>
      <c r="O9" s="110">
        <f t="shared" si="0"/>
        <v>1141.1435242</v>
      </c>
      <c r="P9" s="110">
        <f t="shared" si="1"/>
        <v>263.94659680000001</v>
      </c>
      <c r="Q9" s="110">
        <f t="shared" si="2"/>
        <v>23.193201500000001</v>
      </c>
      <c r="R9" s="110">
        <f t="shared" si="3"/>
        <v>41.980437799999997</v>
      </c>
      <c r="S9" s="107"/>
      <c r="T9" s="110">
        <f t="shared" si="4"/>
        <v>1141.1435242</v>
      </c>
      <c r="U9" s="110">
        <f t="shared" si="5"/>
        <v>287.1397983</v>
      </c>
      <c r="V9" s="110">
        <f t="shared" si="6"/>
        <v>41.980437799999997</v>
      </c>
      <c r="W9" s="107"/>
      <c r="X9" s="110">
        <f t="shared" si="7"/>
        <v>1150</v>
      </c>
      <c r="Y9" s="110">
        <f t="shared" si="8"/>
        <v>290</v>
      </c>
      <c r="Z9" s="110">
        <f t="shared" si="9"/>
        <v>50</v>
      </c>
      <c r="AB9" s="18">
        <f t="shared" si="10"/>
        <v>1440</v>
      </c>
    </row>
    <row r="10" spans="2:30" x14ac:dyDescent="0.25">
      <c r="B10" s="109" t="s">
        <v>3</v>
      </c>
      <c r="C10" s="110">
        <v>28574.660876300004</v>
      </c>
      <c r="D10" s="40"/>
      <c r="E10" s="110">
        <v>413.85480769999998</v>
      </c>
      <c r="F10" s="110">
        <v>99.847287600000016</v>
      </c>
      <c r="G10" s="110">
        <v>6.8960543999999997</v>
      </c>
      <c r="H10" s="110">
        <v>11.5381778</v>
      </c>
      <c r="I10" s="110"/>
      <c r="J10" s="110">
        <v>154.68925279999999</v>
      </c>
      <c r="K10" s="110">
        <v>37.151816599999997</v>
      </c>
      <c r="L10" s="110">
        <v>3.2506842000000002</v>
      </c>
      <c r="M10" s="110">
        <v>5.8853669000000002</v>
      </c>
      <c r="N10" s="107"/>
      <c r="O10" s="110">
        <f t="shared" si="0"/>
        <v>568.5440605</v>
      </c>
      <c r="P10" s="110">
        <f t="shared" si="1"/>
        <v>136.9991042</v>
      </c>
      <c r="Q10" s="110">
        <f t="shared" si="2"/>
        <v>10.146738599999999</v>
      </c>
      <c r="R10" s="110">
        <f t="shared" si="3"/>
        <v>17.423544700000001</v>
      </c>
      <c r="S10" s="107"/>
      <c r="T10" s="110">
        <f t="shared" si="4"/>
        <v>568.5440605</v>
      </c>
      <c r="U10" s="110">
        <f t="shared" si="5"/>
        <v>147.1458428</v>
      </c>
      <c r="V10" s="110">
        <f t="shared" si="6"/>
        <v>17.423544700000001</v>
      </c>
      <c r="W10" s="107"/>
      <c r="X10" s="110">
        <f t="shared" si="7"/>
        <v>570</v>
      </c>
      <c r="Y10" s="110">
        <f t="shared" si="8"/>
        <v>150</v>
      </c>
      <c r="Z10" s="110">
        <f t="shared" si="9"/>
        <v>20</v>
      </c>
      <c r="AB10" s="18">
        <f t="shared" si="10"/>
        <v>720</v>
      </c>
    </row>
    <row r="11" spans="2:30" x14ac:dyDescent="0.25">
      <c r="B11" s="109" t="s">
        <v>4</v>
      </c>
      <c r="C11" s="110">
        <v>11089.708142400001</v>
      </c>
      <c r="D11" s="40"/>
      <c r="E11" s="110">
        <v>115.8987092</v>
      </c>
      <c r="F11" s="110">
        <v>28.816977099999999</v>
      </c>
      <c r="G11" s="110">
        <v>2.4830139999999998</v>
      </c>
      <c r="H11" s="110">
        <v>4.4139385000000004</v>
      </c>
      <c r="I11" s="110"/>
      <c r="J11" s="110">
        <v>30.749201499999998</v>
      </c>
      <c r="K11" s="110">
        <v>7.8885585000000003</v>
      </c>
      <c r="L11" s="110">
        <v>0.91087210000000007</v>
      </c>
      <c r="M11" s="110">
        <v>1.7177312999999998</v>
      </c>
      <c r="N11" s="107"/>
      <c r="O11" s="110">
        <f t="shared" si="0"/>
        <v>146.64791070000001</v>
      </c>
      <c r="P11" s="110">
        <f t="shared" si="1"/>
        <v>36.705535599999997</v>
      </c>
      <c r="Q11" s="110">
        <f t="shared" si="2"/>
        <v>3.3938861</v>
      </c>
      <c r="R11" s="110">
        <f t="shared" si="3"/>
        <v>6.1316698000000001</v>
      </c>
      <c r="S11" s="107"/>
      <c r="T11" s="110">
        <f t="shared" si="4"/>
        <v>146.64791070000001</v>
      </c>
      <c r="U11" s="110">
        <f t="shared" si="5"/>
        <v>40.099421700000001</v>
      </c>
      <c r="V11" s="110">
        <f t="shared" si="6"/>
        <v>6.1316698000000001</v>
      </c>
      <c r="W11" s="107"/>
      <c r="X11" s="110">
        <f t="shared" si="7"/>
        <v>150</v>
      </c>
      <c r="Y11" s="110">
        <f t="shared" si="8"/>
        <v>50</v>
      </c>
      <c r="Z11" s="110">
        <f t="shared" si="9"/>
        <v>10</v>
      </c>
      <c r="AB11" s="18">
        <f t="shared" si="10"/>
        <v>200</v>
      </c>
    </row>
    <row r="12" spans="2:30" x14ac:dyDescent="0.25">
      <c r="B12" s="109" t="s">
        <v>5</v>
      </c>
      <c r="C12" s="110">
        <v>85984.496187799989</v>
      </c>
      <c r="D12" s="40"/>
      <c r="E12" s="110">
        <v>1110.6941196</v>
      </c>
      <c r="F12" s="110">
        <v>266.43214539999997</v>
      </c>
      <c r="G12" s="110">
        <v>21.172615800000003</v>
      </c>
      <c r="H12" s="110">
        <v>37.02438810000001</v>
      </c>
      <c r="I12" s="110"/>
      <c r="J12" s="110">
        <v>362.85544279999999</v>
      </c>
      <c r="K12" s="110">
        <v>94.372454400000009</v>
      </c>
      <c r="L12" s="110">
        <v>10.8075715</v>
      </c>
      <c r="M12" s="110">
        <v>20.363727099999998</v>
      </c>
      <c r="N12" s="107"/>
      <c r="O12" s="110">
        <f t="shared" si="0"/>
        <v>1473.5495624</v>
      </c>
      <c r="P12" s="110">
        <f t="shared" si="1"/>
        <v>360.80459980000001</v>
      </c>
      <c r="Q12" s="110">
        <f t="shared" si="2"/>
        <v>31.980187300000004</v>
      </c>
      <c r="R12" s="110">
        <f t="shared" si="3"/>
        <v>57.388115200000009</v>
      </c>
      <c r="S12" s="107"/>
      <c r="T12" s="110">
        <f t="shared" si="4"/>
        <v>1473.5495624</v>
      </c>
      <c r="U12" s="110">
        <f t="shared" si="5"/>
        <v>392.78478710000002</v>
      </c>
      <c r="V12" s="110">
        <f t="shared" si="6"/>
        <v>57.388115200000009</v>
      </c>
      <c r="W12" s="107"/>
      <c r="X12" s="110">
        <f t="shared" si="7"/>
        <v>1480</v>
      </c>
      <c r="Y12" s="110">
        <f t="shared" si="8"/>
        <v>400</v>
      </c>
      <c r="Z12" s="110">
        <f t="shared" si="9"/>
        <v>60</v>
      </c>
      <c r="AB12" s="18">
        <f t="shared" si="10"/>
        <v>1880</v>
      </c>
      <c r="AD12" s="18"/>
    </row>
    <row r="13" spans="2:30" x14ac:dyDescent="0.25">
      <c r="B13" s="109" t="s">
        <v>6</v>
      </c>
      <c r="C13" s="110">
        <v>39819.052305999998</v>
      </c>
      <c r="D13" s="40"/>
      <c r="E13" s="110">
        <v>351.75099109999996</v>
      </c>
      <c r="F13" s="110">
        <v>89.817288799999986</v>
      </c>
      <c r="G13" s="110">
        <v>7.8671393999999992</v>
      </c>
      <c r="H13" s="110">
        <v>13.968024699999999</v>
      </c>
      <c r="I13" s="110"/>
      <c r="J13" s="110">
        <v>752.80274929999996</v>
      </c>
      <c r="K13" s="110">
        <v>190.61185410000002</v>
      </c>
      <c r="L13" s="110">
        <v>14.317094599999999</v>
      </c>
      <c r="M13" s="110">
        <v>24.406579999999998</v>
      </c>
      <c r="N13" s="107"/>
      <c r="O13" s="110">
        <f t="shared" si="0"/>
        <v>1104.5537403999999</v>
      </c>
      <c r="P13" s="110">
        <f t="shared" si="1"/>
        <v>280.42914289999999</v>
      </c>
      <c r="Q13" s="110">
        <f t="shared" si="2"/>
        <v>22.184233999999996</v>
      </c>
      <c r="R13" s="110">
        <f t="shared" si="3"/>
        <v>38.374604699999999</v>
      </c>
      <c r="S13" s="107"/>
      <c r="T13" s="110">
        <f t="shared" si="4"/>
        <v>1104.5537403999999</v>
      </c>
      <c r="U13" s="110">
        <f t="shared" si="5"/>
        <v>302.61337689999999</v>
      </c>
      <c r="V13" s="110">
        <f t="shared" si="6"/>
        <v>38.374604699999999</v>
      </c>
      <c r="W13" s="107"/>
      <c r="X13" s="110">
        <f t="shared" si="7"/>
        <v>1110</v>
      </c>
      <c r="Y13" s="110">
        <f t="shared" si="8"/>
        <v>310</v>
      </c>
      <c r="Z13" s="110">
        <f t="shared" si="9"/>
        <v>40</v>
      </c>
      <c r="AB13" s="18">
        <f t="shared" si="10"/>
        <v>1420</v>
      </c>
    </row>
    <row r="14" spans="2:30" ht="15.75" customHeight="1" thickBot="1" x14ac:dyDescent="0.3">
      <c r="B14" s="145"/>
      <c r="C14" s="112"/>
      <c r="D14" s="40"/>
      <c r="E14" s="112"/>
      <c r="F14" s="112"/>
      <c r="G14" s="112"/>
      <c r="H14" s="112"/>
      <c r="I14" s="110"/>
      <c r="J14" s="112"/>
      <c r="K14" s="112"/>
      <c r="L14" s="112"/>
      <c r="M14" s="112"/>
      <c r="N14" s="107"/>
      <c r="O14" s="112"/>
      <c r="P14" s="112"/>
      <c r="Q14" s="112"/>
      <c r="R14" s="112"/>
      <c r="S14" s="107"/>
      <c r="T14" s="112"/>
      <c r="U14" s="107"/>
      <c r="V14" s="112"/>
      <c r="W14" s="107"/>
      <c r="X14" s="107"/>
      <c r="Y14" s="107"/>
      <c r="Z14" s="107"/>
    </row>
    <row r="15" spans="2:30" ht="15.75" customHeight="1" thickBot="1" x14ac:dyDescent="0.3">
      <c r="B15" s="106" t="s">
        <v>39</v>
      </c>
      <c r="C15" s="112">
        <f>SUM(C7:C14)</f>
        <v>422619.14473160007</v>
      </c>
      <c r="D15" s="39"/>
      <c r="E15" s="112">
        <f>SUM(E7:E14)</f>
        <v>3477.4960397000004</v>
      </c>
      <c r="F15" s="112">
        <f>SUM(F7:F14)</f>
        <v>817.16009589999999</v>
      </c>
      <c r="G15" s="112">
        <f>SUM(G7:G14)</f>
        <v>60.410816600000004</v>
      </c>
      <c r="H15" s="112">
        <f>SUM(H7:H14)</f>
        <v>103.9530795</v>
      </c>
      <c r="I15" s="107"/>
      <c r="J15" s="112">
        <f>SUM(J7:J14)</f>
        <v>3025.9319771999999</v>
      </c>
      <c r="K15" s="112">
        <f>SUM(K7:K14)</f>
        <v>722.48946780000006</v>
      </c>
      <c r="L15" s="112">
        <f>SUM(L7:L14)</f>
        <v>60.436455799999997</v>
      </c>
      <c r="M15" s="112">
        <f>SUM(M7:M14)</f>
        <v>107.81006599999998</v>
      </c>
      <c r="N15" s="107"/>
      <c r="O15" s="112">
        <f>SUM(O7:O14)</f>
        <v>6503.4280169000003</v>
      </c>
      <c r="P15" s="112">
        <f>SUM(P7:P14)</f>
        <v>1539.6495637</v>
      </c>
      <c r="Q15" s="112">
        <f>SUM(Q7:Q14)</f>
        <v>120.84727240000001</v>
      </c>
      <c r="R15" s="112">
        <f>SUM(R7:R14)</f>
        <v>211.76314550000001</v>
      </c>
      <c r="S15" s="107"/>
      <c r="T15" s="112">
        <f>SUM(T7:T14)</f>
        <v>6503.4280169000003</v>
      </c>
      <c r="U15" s="113">
        <f>SUM(U7:U13)</f>
        <v>1660.4968361000001</v>
      </c>
      <c r="V15" s="112">
        <f>SUM(V7:V14)</f>
        <v>211.76314550000001</v>
      </c>
      <c r="W15" s="107"/>
      <c r="X15" s="113">
        <f>SUM(X7:X13)</f>
        <v>6540</v>
      </c>
      <c r="Y15" s="113">
        <f>SUM(Y7:Y13)</f>
        <v>1700</v>
      </c>
      <c r="Z15" s="113">
        <f>SUM(Z7:Z13)</f>
        <v>240</v>
      </c>
      <c r="AB15" s="113">
        <f>SUM(AB7:AB13)</f>
        <v>8240</v>
      </c>
    </row>
  </sheetData>
  <mergeCells count="6">
    <mergeCell ref="T4:V5"/>
    <mergeCell ref="E4:H4"/>
    <mergeCell ref="J4:M4"/>
    <mergeCell ref="O4:R4"/>
    <mergeCell ref="B5:B6"/>
    <mergeCell ref="C5:C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6BD71-0D7F-498D-AF55-A45CC3FE167B}">
  <sheetPr>
    <tabColor rgb="FF00B0F0"/>
  </sheetPr>
  <dimension ref="B1:N15"/>
  <sheetViews>
    <sheetView workbookViewId="0"/>
  </sheetViews>
  <sheetFormatPr defaultRowHeight="15" x14ac:dyDescent="0.25"/>
  <sheetData>
    <row r="1" spans="2:14" x14ac:dyDescent="0.25">
      <c r="B1" s="10" t="s">
        <v>21</v>
      </c>
    </row>
    <row r="2" spans="2:14" x14ac:dyDescent="0.25">
      <c r="B2" t="s">
        <v>78</v>
      </c>
      <c r="C2" t="s">
        <v>79</v>
      </c>
    </row>
    <row r="4" spans="2:14" ht="15.75" customHeight="1" thickBot="1" x14ac:dyDescent="0.3"/>
    <row r="5" spans="2:14" ht="15.75" customHeight="1" thickBot="1" x14ac:dyDescent="0.3">
      <c r="B5" s="60"/>
      <c r="C5" s="200" t="s">
        <v>80</v>
      </c>
      <c r="D5" s="200" t="s">
        <v>81</v>
      </c>
      <c r="E5" s="63"/>
      <c r="F5" s="194" t="s">
        <v>82</v>
      </c>
      <c r="G5" s="190"/>
      <c r="H5" s="190"/>
      <c r="I5" s="190"/>
      <c r="J5" s="60"/>
      <c r="K5" s="194" t="s">
        <v>83</v>
      </c>
      <c r="L5" s="190"/>
      <c r="M5" s="190"/>
      <c r="N5" s="190"/>
    </row>
    <row r="6" spans="2:14" ht="54" customHeight="1" thickBot="1" x14ac:dyDescent="0.3">
      <c r="B6" s="7" t="s">
        <v>38</v>
      </c>
      <c r="C6" s="201"/>
      <c r="D6" s="201"/>
      <c r="E6" s="12"/>
      <c r="F6" s="7" t="s">
        <v>84</v>
      </c>
      <c r="G6" s="7" t="s">
        <v>85</v>
      </c>
      <c r="H6" s="7" t="s">
        <v>65</v>
      </c>
      <c r="I6" s="7" t="s">
        <v>86</v>
      </c>
      <c r="J6" s="7"/>
      <c r="K6" s="7" t="s">
        <v>84</v>
      </c>
      <c r="L6" s="7" t="s">
        <v>85</v>
      </c>
      <c r="M6" s="7" t="s">
        <v>65</v>
      </c>
      <c r="N6" s="7" t="s">
        <v>86</v>
      </c>
    </row>
    <row r="7" spans="2:14" x14ac:dyDescent="0.25">
      <c r="B7" s="49" t="s">
        <v>0</v>
      </c>
      <c r="C7" s="18">
        <v>40720.000129100001</v>
      </c>
      <c r="D7" s="18">
        <v>79292.257203599991</v>
      </c>
      <c r="E7" s="18"/>
      <c r="F7" s="18">
        <v>904</v>
      </c>
      <c r="G7" s="18">
        <v>22064</v>
      </c>
      <c r="H7" s="18">
        <v>22968</v>
      </c>
      <c r="I7" s="20">
        <f t="shared" ref="I7:I13" si="0">F7/H7</f>
        <v>3.9359108324625566E-2</v>
      </c>
      <c r="J7" s="18"/>
      <c r="K7" s="18">
        <v>1070</v>
      </c>
      <c r="L7" s="18">
        <v>27548</v>
      </c>
      <c r="M7" s="18">
        <v>28619</v>
      </c>
      <c r="N7" s="20">
        <f t="shared" ref="N7:N13" si="1">K7/M7</f>
        <v>3.7387749397253575E-2</v>
      </c>
    </row>
    <row r="8" spans="2:14" x14ac:dyDescent="0.25">
      <c r="B8" s="49" t="s">
        <v>1</v>
      </c>
      <c r="C8" s="18">
        <v>27128.999917900001</v>
      </c>
      <c r="D8" s="18">
        <v>73694.182889999996</v>
      </c>
      <c r="E8" s="18"/>
      <c r="F8" s="18">
        <v>900</v>
      </c>
      <c r="G8" s="18">
        <v>7751</v>
      </c>
      <c r="H8" s="18">
        <v>8647</v>
      </c>
      <c r="I8" s="20">
        <f t="shared" si="0"/>
        <v>0.10408234069619521</v>
      </c>
      <c r="J8" s="18"/>
      <c r="K8" s="18">
        <v>1236</v>
      </c>
      <c r="L8" s="18">
        <v>15747</v>
      </c>
      <c r="M8" s="18">
        <v>16983</v>
      </c>
      <c r="N8" s="20">
        <f t="shared" si="1"/>
        <v>7.2778661013955137E-2</v>
      </c>
    </row>
    <row r="9" spans="2:14" x14ac:dyDescent="0.25">
      <c r="B9" s="49" t="s">
        <v>2</v>
      </c>
      <c r="C9" s="18">
        <v>48878.586412200006</v>
      </c>
      <c r="D9" s="18">
        <v>104164.78712549999</v>
      </c>
      <c r="E9" s="18"/>
      <c r="F9" s="18">
        <v>431</v>
      </c>
      <c r="G9" s="18">
        <v>2464</v>
      </c>
      <c r="H9" s="18">
        <v>2894</v>
      </c>
      <c r="I9" s="20">
        <f t="shared" si="0"/>
        <v>0.1489288182446441</v>
      </c>
      <c r="J9" s="18"/>
      <c r="K9" s="18">
        <v>1111</v>
      </c>
      <c r="L9" s="18">
        <v>9840</v>
      </c>
      <c r="M9" s="18">
        <v>10953</v>
      </c>
      <c r="N9" s="20">
        <f t="shared" si="1"/>
        <v>0.10143339724276454</v>
      </c>
    </row>
    <row r="10" spans="2:14" x14ac:dyDescent="0.25">
      <c r="B10" s="49" t="s">
        <v>3</v>
      </c>
      <c r="C10" s="18">
        <v>18257.000079699999</v>
      </c>
      <c r="D10" s="18">
        <v>28574.660876300004</v>
      </c>
      <c r="E10" s="18"/>
      <c r="F10" s="18">
        <v>66</v>
      </c>
      <c r="G10" s="18">
        <v>125</v>
      </c>
      <c r="H10" s="18">
        <v>191</v>
      </c>
      <c r="I10" s="20">
        <f t="shared" si="0"/>
        <v>0.34554973821989526</v>
      </c>
      <c r="J10" s="18"/>
      <c r="K10" s="18">
        <v>153</v>
      </c>
      <c r="L10" s="18">
        <v>817</v>
      </c>
      <c r="M10" s="18">
        <v>969</v>
      </c>
      <c r="N10" s="20">
        <f t="shared" si="1"/>
        <v>0.15789473684210525</v>
      </c>
    </row>
    <row r="11" spans="2:14" x14ac:dyDescent="0.25">
      <c r="B11" s="49" t="s">
        <v>4</v>
      </c>
      <c r="C11" s="18">
        <v>6274.1936898000013</v>
      </c>
      <c r="D11" s="18">
        <v>11089.708142400001</v>
      </c>
      <c r="E11" s="18"/>
      <c r="F11" s="18">
        <v>50</v>
      </c>
      <c r="G11" s="18">
        <v>1195</v>
      </c>
      <c r="H11" s="18">
        <v>1243</v>
      </c>
      <c r="I11" s="20">
        <f t="shared" si="0"/>
        <v>4.0225261464199517E-2</v>
      </c>
      <c r="J11" s="18"/>
      <c r="K11" s="18">
        <v>106</v>
      </c>
      <c r="L11" s="18">
        <v>1736</v>
      </c>
      <c r="M11" s="18">
        <v>1843</v>
      </c>
      <c r="N11" s="20">
        <f t="shared" si="1"/>
        <v>5.7514921323928381E-2</v>
      </c>
    </row>
    <row r="12" spans="2:14" x14ac:dyDescent="0.25">
      <c r="B12" s="49" t="s">
        <v>5</v>
      </c>
      <c r="C12" s="18">
        <v>60846.089068699999</v>
      </c>
      <c r="D12" s="18">
        <v>85984.496187799989</v>
      </c>
      <c r="E12" s="18"/>
      <c r="F12" s="18">
        <v>1558</v>
      </c>
      <c r="G12" s="18">
        <v>4177</v>
      </c>
      <c r="H12" s="18">
        <v>5738</v>
      </c>
      <c r="I12" s="20">
        <f t="shared" si="0"/>
        <v>0.27152317880794702</v>
      </c>
      <c r="J12" s="18"/>
      <c r="K12" s="18">
        <v>1478</v>
      </c>
      <c r="L12" s="18">
        <v>7498</v>
      </c>
      <c r="M12" s="18">
        <v>8975</v>
      </c>
      <c r="N12" s="20">
        <f t="shared" si="1"/>
        <v>0.16467966573816156</v>
      </c>
    </row>
    <row r="13" spans="2:14" x14ac:dyDescent="0.25">
      <c r="B13" s="49" t="s">
        <v>6</v>
      </c>
      <c r="C13" s="18">
        <v>23234.000216200002</v>
      </c>
      <c r="D13" s="18">
        <v>39819.052305999998</v>
      </c>
      <c r="E13" s="18"/>
      <c r="F13" s="18">
        <v>695</v>
      </c>
      <c r="G13" s="18">
        <v>7969</v>
      </c>
      <c r="H13" s="18">
        <v>8664</v>
      </c>
      <c r="I13" s="20">
        <f t="shared" si="0"/>
        <v>8.0216989843028622E-2</v>
      </c>
      <c r="J13" s="18"/>
      <c r="K13" s="18">
        <v>652</v>
      </c>
      <c r="L13" s="18">
        <v>10978</v>
      </c>
      <c r="M13" s="18">
        <v>11628</v>
      </c>
      <c r="N13" s="20">
        <f t="shared" si="1"/>
        <v>5.607155142758858E-2</v>
      </c>
    </row>
    <row r="14" spans="2:14" ht="15.75" customHeight="1" thickBot="1" x14ac:dyDescent="0.3">
      <c r="B14" s="52"/>
      <c r="C14" s="64"/>
      <c r="D14" s="64"/>
      <c r="E14" s="18"/>
      <c r="F14" s="64"/>
      <c r="G14" s="64"/>
      <c r="H14" s="64"/>
      <c r="I14" s="20"/>
      <c r="K14" s="64"/>
      <c r="L14" s="64"/>
      <c r="M14" s="64"/>
      <c r="N14" s="20"/>
    </row>
    <row r="15" spans="2:14" ht="15.75" customHeight="1" thickBot="1" x14ac:dyDescent="0.3">
      <c r="B15" s="29" t="s">
        <v>39</v>
      </c>
      <c r="C15" s="30">
        <f>SUM(C7:C14)</f>
        <v>225338.86951360002</v>
      </c>
      <c r="D15" s="30">
        <f>SUM(D7:D14)</f>
        <v>422619.14473160007</v>
      </c>
      <c r="E15" s="18"/>
      <c r="F15" s="30">
        <f>SUM(F7:F14)</f>
        <v>4604</v>
      </c>
      <c r="G15" s="30">
        <f>SUM(G7:G14)</f>
        <v>45745</v>
      </c>
      <c r="H15" s="30">
        <f>SUM(H7:H14)</f>
        <v>50345</v>
      </c>
      <c r="I15" s="31">
        <f>F15/H15</f>
        <v>9.1449001886979839E-2</v>
      </c>
      <c r="K15" s="30">
        <f>SUM(K7:K14)</f>
        <v>5806</v>
      </c>
      <c r="L15" s="30">
        <f>SUM(L7:L14)</f>
        <v>74164</v>
      </c>
      <c r="M15" s="30">
        <f>SUM(M7:M14)</f>
        <v>79970</v>
      </c>
      <c r="N15" s="31">
        <f>K15/M15</f>
        <v>7.2602225834688006E-2</v>
      </c>
    </row>
  </sheetData>
  <mergeCells count="4">
    <mergeCell ref="C5:C6"/>
    <mergeCell ref="D5:D6"/>
    <mergeCell ref="F5:I5"/>
    <mergeCell ref="K5:N5"/>
  </mergeCells>
  <pageMargins left="0.7" right="0.7" top="0.75" bottom="0.75" header="0.3" footer="0.3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34643-50D3-4D62-AC4E-1CE5290F7343}">
  <sheetPr>
    <tabColor rgb="FF00B0F0"/>
  </sheetPr>
  <dimension ref="B1:BL53"/>
  <sheetViews>
    <sheetView workbookViewId="0"/>
  </sheetViews>
  <sheetFormatPr defaultRowHeight="15" x14ac:dyDescent="0.25"/>
  <cols>
    <col min="1" max="1" width="6" customWidth="1"/>
    <col min="2" max="2" width="11.5703125" customWidth="1"/>
    <col min="5" max="5" width="4.7109375" customWidth="1"/>
    <col min="6" max="6" width="9.140625" customWidth="1"/>
    <col min="10" max="10" width="3.28515625" customWidth="1"/>
    <col min="11" max="11" width="9.140625" customWidth="1"/>
    <col min="15" max="15" width="3.28515625" customWidth="1"/>
    <col min="16" max="16" width="9.140625" customWidth="1"/>
    <col min="20" max="20" width="4.5703125" customWidth="1"/>
    <col min="21" max="21" width="9.140625" customWidth="1"/>
    <col min="25" max="25" width="3.5703125" customWidth="1"/>
    <col min="26" max="26" width="9.140625" customWidth="1"/>
    <col min="30" max="30" width="3.5703125" customWidth="1"/>
    <col min="31" max="31" width="9.140625" customWidth="1"/>
    <col min="35" max="35" width="2.7109375" customWidth="1"/>
    <col min="36" max="38" width="9.140625" customWidth="1"/>
    <col min="39" max="39" width="2.7109375" customWidth="1"/>
    <col min="43" max="43" width="2.7109375" customWidth="1"/>
    <col min="47" max="47" width="2.7109375" customWidth="1"/>
    <col min="48" max="48" width="14.7109375" customWidth="1"/>
    <col min="52" max="52" width="2.7109375" customWidth="1"/>
    <col min="53" max="53" width="13.85546875" customWidth="1"/>
    <col min="55" max="55" width="8.42578125" bestFit="1" customWidth="1"/>
    <col min="56" max="56" width="10.42578125" bestFit="1" customWidth="1"/>
    <col min="57" max="57" width="2.7109375" customWidth="1"/>
    <col min="61" max="61" width="2.7109375" customWidth="1"/>
    <col min="65" max="65" width="2.7109375" customWidth="1"/>
  </cols>
  <sheetData>
    <row r="1" spans="2:64" x14ac:dyDescent="0.25">
      <c r="B1" s="10" t="s">
        <v>87</v>
      </c>
    </row>
    <row r="2" spans="2:64" x14ac:dyDescent="0.25">
      <c r="B2" t="s">
        <v>88</v>
      </c>
      <c r="BF2" s="202" t="s">
        <v>100</v>
      </c>
      <c r="BG2" s="202"/>
      <c r="BH2" s="202"/>
      <c r="BJ2" s="202" t="s">
        <v>56</v>
      </c>
      <c r="BK2" s="202"/>
      <c r="BL2" s="202"/>
    </row>
    <row r="3" spans="2:64" ht="15.75" customHeight="1" thickBot="1" x14ac:dyDescent="0.3">
      <c r="AN3" s="198" t="s">
        <v>89</v>
      </c>
      <c r="AO3" s="198"/>
      <c r="AP3" s="198"/>
      <c r="AR3" s="198" t="s">
        <v>89</v>
      </c>
      <c r="AS3" s="198"/>
      <c r="AT3" s="198"/>
      <c r="AV3" s="75" t="s">
        <v>90</v>
      </c>
      <c r="AW3" s="75"/>
      <c r="AX3" s="76"/>
      <c r="AY3" s="76"/>
      <c r="BA3" s="75" t="s">
        <v>90</v>
      </c>
      <c r="BB3" s="75"/>
      <c r="BC3" s="76"/>
      <c r="BD3" s="76"/>
      <c r="BF3" s="202" t="s">
        <v>99</v>
      </c>
      <c r="BG3" s="202"/>
      <c r="BH3" s="202"/>
      <c r="BJ3" s="202" t="s">
        <v>99</v>
      </c>
      <c r="BK3" s="202"/>
      <c r="BL3" s="202"/>
    </row>
    <row r="4" spans="2:64" ht="15.75" customHeight="1" thickBot="1" x14ac:dyDescent="0.3">
      <c r="C4" s="18"/>
      <c r="D4" s="18"/>
      <c r="G4" s="194" t="s">
        <v>45</v>
      </c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V4" s="194" t="s">
        <v>46</v>
      </c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J4" s="203" t="s">
        <v>124</v>
      </c>
      <c r="AK4" s="203"/>
      <c r="AL4" s="203"/>
      <c r="AN4" s="194" t="s">
        <v>91</v>
      </c>
      <c r="AO4" s="190"/>
      <c r="AP4" s="190"/>
      <c r="AR4" s="194" t="s">
        <v>46</v>
      </c>
      <c r="AS4" s="190"/>
      <c r="AT4" s="190"/>
      <c r="AV4" s="194" t="s">
        <v>91</v>
      </c>
      <c r="AW4" s="190"/>
      <c r="AX4" s="190"/>
      <c r="AY4" s="190"/>
      <c r="BA4" s="194" t="s">
        <v>92</v>
      </c>
      <c r="BB4" s="190"/>
      <c r="BC4" s="190"/>
      <c r="BD4" s="190"/>
      <c r="BF4" s="194" t="s">
        <v>91</v>
      </c>
      <c r="BG4" s="190"/>
      <c r="BH4" s="190"/>
      <c r="BJ4" s="194" t="s">
        <v>46</v>
      </c>
      <c r="BK4" s="190"/>
      <c r="BL4" s="190"/>
    </row>
    <row r="5" spans="2:64" ht="21.75" customHeight="1" thickBot="1" x14ac:dyDescent="0.3">
      <c r="B5" s="205" t="s">
        <v>147</v>
      </c>
      <c r="C5" s="194" t="s">
        <v>93</v>
      </c>
      <c r="D5" s="190"/>
      <c r="E5" s="77"/>
      <c r="F5" s="77"/>
      <c r="G5" s="194" t="s">
        <v>53</v>
      </c>
      <c r="H5" s="190"/>
      <c r="I5" s="190"/>
      <c r="L5" s="194" t="s">
        <v>54</v>
      </c>
      <c r="M5" s="190"/>
      <c r="N5" s="190"/>
      <c r="Q5" s="194" t="s">
        <v>55</v>
      </c>
      <c r="R5" s="190"/>
      <c r="S5" s="190"/>
      <c r="V5" s="194" t="s">
        <v>53</v>
      </c>
      <c r="W5" s="190"/>
      <c r="X5" s="190"/>
      <c r="AA5" s="194" t="s">
        <v>54</v>
      </c>
      <c r="AB5" s="190"/>
      <c r="AC5" s="190"/>
      <c r="AF5" s="194" t="s">
        <v>55</v>
      </c>
      <c r="AG5" s="190"/>
      <c r="AH5" s="190"/>
      <c r="AJ5" s="204"/>
      <c r="AK5" s="204"/>
      <c r="AL5" s="204"/>
      <c r="AN5" s="45" t="s">
        <v>53</v>
      </c>
      <c r="AO5" s="45" t="s">
        <v>54</v>
      </c>
      <c r="AP5" s="45" t="s">
        <v>55</v>
      </c>
      <c r="AR5" s="45" t="s">
        <v>53</v>
      </c>
      <c r="AS5" s="45" t="s">
        <v>54</v>
      </c>
      <c r="AT5" s="45" t="s">
        <v>55</v>
      </c>
      <c r="AV5" s="45" t="s">
        <v>24</v>
      </c>
      <c r="AW5" s="45" t="s">
        <v>94</v>
      </c>
      <c r="AX5" s="45" t="s">
        <v>95</v>
      </c>
      <c r="AY5" s="45" t="s">
        <v>96</v>
      </c>
      <c r="BA5" s="45" t="s">
        <v>24</v>
      </c>
      <c r="BB5" s="45" t="s">
        <v>94</v>
      </c>
      <c r="BC5" s="45" t="s">
        <v>95</v>
      </c>
      <c r="BD5" s="45" t="s">
        <v>96</v>
      </c>
      <c r="BF5" s="45" t="s">
        <v>53</v>
      </c>
      <c r="BG5" s="45" t="s">
        <v>54</v>
      </c>
      <c r="BH5" s="45" t="s">
        <v>55</v>
      </c>
      <c r="BJ5" s="45" t="s">
        <v>53</v>
      </c>
      <c r="BK5" s="45" t="s">
        <v>54</v>
      </c>
      <c r="BL5" s="45" t="s">
        <v>55</v>
      </c>
    </row>
    <row r="6" spans="2:64" ht="25.5" customHeight="1" thickBot="1" x14ac:dyDescent="0.3">
      <c r="B6" s="201"/>
      <c r="C6" s="7" t="s">
        <v>84</v>
      </c>
      <c r="D6" s="7" t="s">
        <v>85</v>
      </c>
      <c r="E6" s="78"/>
      <c r="F6" s="37" t="s">
        <v>53</v>
      </c>
      <c r="G6" s="7" t="s">
        <v>84</v>
      </c>
      <c r="H6" s="7" t="s">
        <v>85</v>
      </c>
      <c r="I6" s="7" t="s">
        <v>101</v>
      </c>
      <c r="K6" s="37" t="s">
        <v>54</v>
      </c>
      <c r="L6" s="7" t="s">
        <v>84</v>
      </c>
      <c r="M6" s="7" t="s">
        <v>85</v>
      </c>
      <c r="N6" s="7" t="s">
        <v>101</v>
      </c>
      <c r="P6" s="37" t="s">
        <v>55</v>
      </c>
      <c r="Q6" s="7" t="s">
        <v>84</v>
      </c>
      <c r="R6" s="7" t="s">
        <v>85</v>
      </c>
      <c r="S6" s="7" t="s">
        <v>101</v>
      </c>
      <c r="U6" s="37" t="s">
        <v>53</v>
      </c>
      <c r="V6" s="7" t="s">
        <v>84</v>
      </c>
      <c r="W6" s="7" t="s">
        <v>85</v>
      </c>
      <c r="X6" s="7" t="s">
        <v>97</v>
      </c>
      <c r="Z6" s="37" t="s">
        <v>54</v>
      </c>
      <c r="AA6" s="7" t="s">
        <v>84</v>
      </c>
      <c r="AB6" s="7" t="s">
        <v>85</v>
      </c>
      <c r="AC6" s="7" t="s">
        <v>97</v>
      </c>
      <c r="AE6" s="37" t="s">
        <v>55</v>
      </c>
      <c r="AF6" s="7" t="s">
        <v>84</v>
      </c>
      <c r="AG6" s="7" t="s">
        <v>85</v>
      </c>
      <c r="AH6" s="7" t="s">
        <v>97</v>
      </c>
      <c r="AJ6" s="37" t="s">
        <v>53</v>
      </c>
      <c r="AK6" s="37" t="s">
        <v>54</v>
      </c>
      <c r="AL6" s="37" t="s">
        <v>55</v>
      </c>
      <c r="AN6" s="7" t="s">
        <v>98</v>
      </c>
      <c r="AO6" s="7" t="s">
        <v>98</v>
      </c>
      <c r="AP6" s="7" t="s">
        <v>98</v>
      </c>
      <c r="AR6" s="7" t="s">
        <v>98</v>
      </c>
      <c r="AS6" s="7" t="s">
        <v>98</v>
      </c>
      <c r="AT6" s="7" t="s">
        <v>98</v>
      </c>
      <c r="AV6" s="7" t="s">
        <v>98</v>
      </c>
      <c r="AW6" s="7" t="s">
        <v>98</v>
      </c>
      <c r="AX6" s="7" t="s">
        <v>98</v>
      </c>
      <c r="AY6" s="7" t="s">
        <v>98</v>
      </c>
      <c r="BA6" s="7" t="s">
        <v>98</v>
      </c>
      <c r="BB6" s="7" t="s">
        <v>98</v>
      </c>
      <c r="BC6" s="7" t="s">
        <v>98</v>
      </c>
      <c r="BD6" s="7" t="s">
        <v>98</v>
      </c>
      <c r="BF6" s="7" t="s">
        <v>98</v>
      </c>
      <c r="BG6" s="7" t="s">
        <v>98</v>
      </c>
      <c r="BH6" s="7" t="s">
        <v>98</v>
      </c>
      <c r="BJ6" s="7" t="s">
        <v>98</v>
      </c>
      <c r="BK6" s="7" t="s">
        <v>98</v>
      </c>
      <c r="BL6" s="7" t="s">
        <v>98</v>
      </c>
    </row>
    <row r="7" spans="2:64" x14ac:dyDescent="0.25">
      <c r="B7" s="49" t="s">
        <v>0</v>
      </c>
      <c r="C7" s="18">
        <v>1319.150609</v>
      </c>
      <c r="D7" s="18">
        <v>28.407137599999999</v>
      </c>
      <c r="E7" s="18"/>
      <c r="F7" s="40">
        <v>12170.7203336</v>
      </c>
      <c r="G7" s="18">
        <v>484</v>
      </c>
      <c r="H7" s="18">
        <v>3741</v>
      </c>
      <c r="I7" s="20">
        <f t="shared" ref="I7:I13" si="0">H7/F7</f>
        <v>0.30737704075510891</v>
      </c>
      <c r="K7" s="40">
        <v>16568.4944388</v>
      </c>
      <c r="L7" s="18">
        <v>528</v>
      </c>
      <c r="M7" s="18">
        <v>4372</v>
      </c>
      <c r="N7" s="20">
        <f t="shared" ref="N7:N13" si="1">M7/K7</f>
        <v>0.26387430771993842</v>
      </c>
      <c r="P7" s="40">
        <v>20929.760873199997</v>
      </c>
      <c r="Q7" s="18">
        <v>431</v>
      </c>
      <c r="R7" s="18">
        <v>7363</v>
      </c>
      <c r="S7" s="20">
        <f t="shared" ref="S7:S13" si="2">R7/P7</f>
        <v>0.35179570586628756</v>
      </c>
      <c r="U7" s="40">
        <v>18710.641728900002</v>
      </c>
      <c r="V7" s="18">
        <v>711</v>
      </c>
      <c r="W7" s="18">
        <v>6863</v>
      </c>
      <c r="X7" s="20">
        <f t="shared" ref="X7:X13" si="3">W7/U7</f>
        <v>0.36679661229361138</v>
      </c>
      <c r="Z7" s="40">
        <v>26417.536214899996</v>
      </c>
      <c r="AA7" s="18">
        <v>674</v>
      </c>
      <c r="AB7" s="18">
        <v>8059</v>
      </c>
      <c r="AC7" s="20">
        <f t="shared" ref="AC7:AC13" si="4">AB7/Z7</f>
        <v>0.30506251356833836</v>
      </c>
      <c r="AE7" s="40">
        <v>32075.961654400002</v>
      </c>
      <c r="AF7" s="18">
        <v>473</v>
      </c>
      <c r="AG7" s="18">
        <v>14700</v>
      </c>
      <c r="AH7" s="20">
        <f t="shared" ref="AH7:AH13" si="5">AG7/AE7</f>
        <v>0.45828711726195542</v>
      </c>
      <c r="AJ7" s="18">
        <f>H7+W7</f>
        <v>10604</v>
      </c>
      <c r="AK7" s="18">
        <f>M7+AB7</f>
        <v>12431</v>
      </c>
      <c r="AL7" s="18">
        <f>R7+AG7</f>
        <v>22063</v>
      </c>
      <c r="AN7" s="18">
        <v>8429.7203336000002</v>
      </c>
      <c r="AO7" s="18">
        <v>12196.494438799999</v>
      </c>
      <c r="AP7" s="18">
        <v>13566.760873199999</v>
      </c>
      <c r="AR7" s="18">
        <v>11847.6417289</v>
      </c>
      <c r="AS7" s="18">
        <v>18358.536214899999</v>
      </c>
      <c r="AT7" s="18">
        <v>17375.961654399995</v>
      </c>
      <c r="AV7" s="18">
        <v>3654.0077073999996</v>
      </c>
      <c r="AW7" s="18">
        <v>2254.8051559000005</v>
      </c>
      <c r="AX7" s="18">
        <v>1745.4736671999999</v>
      </c>
      <c r="AY7" s="18">
        <v>1320.2640114000001</v>
      </c>
      <c r="BA7" s="18">
        <v>3446.6484572999998</v>
      </c>
      <c r="BB7" s="18">
        <v>1082.8349624000002</v>
      </c>
      <c r="BC7" s="18">
        <v>788.71464969999988</v>
      </c>
      <c r="BD7" s="18">
        <v>214.10252079999998</v>
      </c>
      <c r="BF7" s="18">
        <f>AN7+AW7</f>
        <v>10684.5254895</v>
      </c>
      <c r="BG7" s="18">
        <f>AO7+AX7</f>
        <v>13941.968105999998</v>
      </c>
      <c r="BH7" s="18">
        <f>AP7+AY7</f>
        <v>14887.024884599999</v>
      </c>
      <c r="BJ7" s="18">
        <f>AR7+BB7</f>
        <v>12930.4766913</v>
      </c>
      <c r="BK7" s="18">
        <f>AS7+BC7</f>
        <v>19147.250864599999</v>
      </c>
      <c r="BL7" s="18">
        <f>AT7+BD7</f>
        <v>17590.064175199994</v>
      </c>
    </row>
    <row r="8" spans="2:64" x14ac:dyDescent="0.25">
      <c r="B8" s="49" t="s">
        <v>1</v>
      </c>
      <c r="C8" s="18">
        <v>1240.5522189999999</v>
      </c>
      <c r="D8" s="18">
        <v>22.057635699999999</v>
      </c>
      <c r="E8" s="18"/>
      <c r="F8" s="40">
        <v>3497.0100011999994</v>
      </c>
      <c r="G8" s="18">
        <v>89</v>
      </c>
      <c r="H8" s="18">
        <v>460</v>
      </c>
      <c r="I8" s="20">
        <f t="shared" si="0"/>
        <v>0.1315409449335721</v>
      </c>
      <c r="K8" s="40">
        <v>5115.0377677000006</v>
      </c>
      <c r="L8" s="18">
        <v>102</v>
      </c>
      <c r="M8" s="18">
        <v>747</v>
      </c>
      <c r="N8" s="20">
        <f t="shared" si="1"/>
        <v>0.14603997740096686</v>
      </c>
      <c r="P8" s="40">
        <v>7545.1391687000014</v>
      </c>
      <c r="Q8" s="18">
        <v>195</v>
      </c>
      <c r="R8" s="18">
        <v>1159</v>
      </c>
      <c r="S8" s="20">
        <f t="shared" si="2"/>
        <v>0.15360883001442255</v>
      </c>
      <c r="U8" s="40">
        <v>19328.468390800001</v>
      </c>
      <c r="V8" s="18">
        <v>563</v>
      </c>
      <c r="W8" s="18">
        <v>2367</v>
      </c>
      <c r="X8" s="20">
        <f t="shared" si="3"/>
        <v>0.12246185016535759</v>
      </c>
      <c r="Z8" s="40">
        <v>26111.056288799995</v>
      </c>
      <c r="AA8" s="18">
        <v>517</v>
      </c>
      <c r="AB8" s="18">
        <v>4196</v>
      </c>
      <c r="AC8" s="20">
        <f t="shared" si="4"/>
        <v>0.16069820973883087</v>
      </c>
      <c r="AE8" s="40">
        <v>30251.457435800006</v>
      </c>
      <c r="AF8" s="18">
        <v>704</v>
      </c>
      <c r="AG8" s="18">
        <v>6591</v>
      </c>
      <c r="AH8" s="20">
        <f t="shared" si="5"/>
        <v>0.21787380042721896</v>
      </c>
      <c r="AJ8" s="18">
        <f t="shared" ref="AJ8:AJ13" si="6">H8+W8</f>
        <v>2827</v>
      </c>
      <c r="AK8" s="18">
        <f t="shared" ref="AK8:AK13" si="7">M8+AB8</f>
        <v>4943</v>
      </c>
      <c r="AL8" s="18">
        <f t="shared" ref="AL8:AL13" si="8">R8+AG8</f>
        <v>7750</v>
      </c>
      <c r="AN8" s="18">
        <v>3037.0100011999998</v>
      </c>
      <c r="AO8" s="18">
        <v>4368.0377676999997</v>
      </c>
      <c r="AP8" s="18">
        <v>6386.1391687000014</v>
      </c>
      <c r="AR8" s="18">
        <v>16961.468390800001</v>
      </c>
      <c r="AS8" s="18">
        <v>21915.056288800002</v>
      </c>
      <c r="AT8" s="18">
        <v>23660.457435800003</v>
      </c>
      <c r="AV8" s="18">
        <v>4507.6251186</v>
      </c>
      <c r="AW8" s="18">
        <v>4094.8565108000003</v>
      </c>
      <c r="AX8" s="18">
        <v>3813.8134138000005</v>
      </c>
      <c r="AY8" s="18">
        <v>3385.7446811</v>
      </c>
      <c r="BA8" s="18">
        <v>2256.2357941999999</v>
      </c>
      <c r="BB8" s="18">
        <v>1320.9578988000003</v>
      </c>
      <c r="BC8" s="18">
        <v>1093.6797005000001</v>
      </c>
      <c r="BD8" s="18">
        <v>806.70597080000005</v>
      </c>
      <c r="BF8" s="18">
        <f t="shared" ref="BF8:BF12" si="9">AN8+AW8</f>
        <v>7131.8665120000005</v>
      </c>
      <c r="BG8" s="18">
        <f t="shared" ref="BG8:BG13" si="10">AO8+AX8</f>
        <v>8181.8511815000002</v>
      </c>
      <c r="BH8" s="18">
        <f t="shared" ref="BH8:BH13" si="11">AP8+AY8</f>
        <v>9771.8838498000005</v>
      </c>
      <c r="BJ8" s="18">
        <f t="shared" ref="BJ8:BJ13" si="12">AR8+BB8</f>
        <v>18282.4262896</v>
      </c>
      <c r="BK8" s="18">
        <f t="shared" ref="BK8:BK13" si="13">AS8+BC8</f>
        <v>23008.735989300003</v>
      </c>
      <c r="BL8" s="18">
        <f t="shared" ref="BL8:BL13" si="14">AT8+BD8</f>
        <v>24467.163406600004</v>
      </c>
    </row>
    <row r="9" spans="2:64" x14ac:dyDescent="0.25">
      <c r="B9" s="49" t="s">
        <v>2</v>
      </c>
      <c r="C9" s="18">
        <v>1428.2833224999999</v>
      </c>
      <c r="D9" s="18">
        <v>41.980437799999997</v>
      </c>
      <c r="E9" s="18"/>
      <c r="F9" s="40">
        <v>3874.2243341000003</v>
      </c>
      <c r="G9" s="18">
        <v>79</v>
      </c>
      <c r="H9" s="18">
        <v>90</v>
      </c>
      <c r="I9" s="20">
        <f t="shared" si="0"/>
        <v>2.3230456534961443E-2</v>
      </c>
      <c r="K9" s="40">
        <v>6006.7567657</v>
      </c>
      <c r="L9" s="18">
        <v>53</v>
      </c>
      <c r="M9" s="18">
        <v>240</v>
      </c>
      <c r="N9" s="20">
        <f t="shared" si="1"/>
        <v>3.9955005564809395E-2</v>
      </c>
      <c r="P9" s="40">
        <v>12058.882847700001</v>
      </c>
      <c r="Q9" s="18">
        <v>113</v>
      </c>
      <c r="R9" s="18">
        <v>489</v>
      </c>
      <c r="S9" s="20">
        <f t="shared" si="2"/>
        <v>4.0551020038582374E-2</v>
      </c>
      <c r="U9" s="40">
        <v>11887.484023300001</v>
      </c>
      <c r="V9" s="18">
        <v>243</v>
      </c>
      <c r="W9" s="18">
        <v>266</v>
      </c>
      <c r="X9" s="20">
        <f t="shared" si="3"/>
        <v>2.2376475920272792E-2</v>
      </c>
      <c r="Z9" s="40">
        <v>18177.255650700001</v>
      </c>
      <c r="AA9" s="18">
        <v>146</v>
      </c>
      <c r="AB9" s="18">
        <v>704</v>
      </c>
      <c r="AC9" s="20">
        <f t="shared" si="4"/>
        <v>3.8729718805098567E-2</v>
      </c>
      <c r="AE9" s="40">
        <v>29142.124602300006</v>
      </c>
      <c r="AF9" s="18">
        <v>318</v>
      </c>
      <c r="AG9" s="18">
        <v>1976</v>
      </c>
      <c r="AH9" s="20">
        <f t="shared" si="5"/>
        <v>6.7805625944103151E-2</v>
      </c>
      <c r="AJ9" s="18">
        <f t="shared" si="6"/>
        <v>356</v>
      </c>
      <c r="AK9" s="18">
        <f t="shared" si="7"/>
        <v>944</v>
      </c>
      <c r="AL9" s="18">
        <f t="shared" si="8"/>
        <v>2465</v>
      </c>
      <c r="AN9" s="18">
        <v>3784.2243341000003</v>
      </c>
      <c r="AO9" s="18">
        <v>5766.7567656999991</v>
      </c>
      <c r="AP9" s="18">
        <v>11569.882847700001</v>
      </c>
      <c r="AR9" s="18">
        <v>11621.4840233</v>
      </c>
      <c r="AS9" s="18">
        <v>17473.255650700001</v>
      </c>
      <c r="AT9" s="18">
        <v>27166.124602300006</v>
      </c>
      <c r="AV9" s="18">
        <v>5748.5134156999993</v>
      </c>
      <c r="AW9" s="18">
        <v>5275.3672560000005</v>
      </c>
      <c r="AX9" s="18">
        <v>5004.8530714999997</v>
      </c>
      <c r="AY9" s="18">
        <v>4392.5852289000004</v>
      </c>
      <c r="BA9" s="18">
        <v>3591.8697473000002</v>
      </c>
      <c r="BB9" s="18">
        <v>3160.5694733999999</v>
      </c>
      <c r="BC9" s="18">
        <v>2721.4016477000005</v>
      </c>
      <c r="BD9" s="18">
        <v>2271.2868147999998</v>
      </c>
      <c r="BF9" s="18">
        <f t="shared" si="9"/>
        <v>9059.5915901000008</v>
      </c>
      <c r="BG9" s="18">
        <f t="shared" si="10"/>
        <v>10771.609837199998</v>
      </c>
      <c r="BH9" s="18">
        <f t="shared" si="11"/>
        <v>15962.468076600002</v>
      </c>
      <c r="BJ9" s="18">
        <f t="shared" si="12"/>
        <v>14782.053496699999</v>
      </c>
      <c r="BK9" s="18">
        <f t="shared" si="13"/>
        <v>20194.657298400001</v>
      </c>
      <c r="BL9" s="18">
        <f t="shared" si="14"/>
        <v>29437.411417100004</v>
      </c>
    </row>
    <row r="10" spans="2:64" x14ac:dyDescent="0.25">
      <c r="B10" s="49" t="s">
        <v>3</v>
      </c>
      <c r="C10" s="18">
        <v>715.56363229999999</v>
      </c>
      <c r="D10" s="18">
        <v>17.4213281</v>
      </c>
      <c r="E10" s="18"/>
      <c r="F10" s="40">
        <v>569.49649139999997</v>
      </c>
      <c r="G10" s="18">
        <v>0</v>
      </c>
      <c r="H10" s="18">
        <v>0</v>
      </c>
      <c r="I10" s="20">
        <f t="shared" si="0"/>
        <v>0</v>
      </c>
      <c r="K10" s="40">
        <v>962.01269309999998</v>
      </c>
      <c r="L10" s="18">
        <v>0</v>
      </c>
      <c r="M10" s="18">
        <v>0</v>
      </c>
      <c r="N10" s="20">
        <f t="shared" si="1"/>
        <v>0</v>
      </c>
      <c r="P10" s="40">
        <v>2027.8819665999999</v>
      </c>
      <c r="Q10" s="18">
        <v>22</v>
      </c>
      <c r="R10" s="18">
        <v>42</v>
      </c>
      <c r="S10" s="20">
        <f t="shared" si="2"/>
        <v>2.0711264606005794E-2</v>
      </c>
      <c r="U10" s="40">
        <v>1979.0836706999999</v>
      </c>
      <c r="V10" s="18">
        <v>2</v>
      </c>
      <c r="W10" s="18">
        <v>2</v>
      </c>
      <c r="X10" s="20">
        <f t="shared" si="3"/>
        <v>1.0105686937897892E-3</v>
      </c>
      <c r="Z10" s="40">
        <v>2464.9434200999999</v>
      </c>
      <c r="AA10" s="18">
        <v>2</v>
      </c>
      <c r="AB10" s="18">
        <v>6</v>
      </c>
      <c r="AC10" s="20">
        <f t="shared" si="4"/>
        <v>2.4341329505066641E-3</v>
      </c>
      <c r="AE10" s="40">
        <v>3795.1208985999992</v>
      </c>
      <c r="AF10" s="18">
        <v>45</v>
      </c>
      <c r="AG10" s="18">
        <v>84</v>
      </c>
      <c r="AH10" s="20">
        <f t="shared" si="5"/>
        <v>2.2133682231569269E-2</v>
      </c>
      <c r="AJ10" s="18">
        <f t="shared" si="6"/>
        <v>2</v>
      </c>
      <c r="AK10" s="18">
        <f t="shared" si="7"/>
        <v>6</v>
      </c>
      <c r="AL10" s="18">
        <f t="shared" si="8"/>
        <v>126</v>
      </c>
      <c r="AN10" s="18">
        <v>569.49649139999997</v>
      </c>
      <c r="AO10" s="18">
        <v>962.01269309999998</v>
      </c>
      <c r="AP10" s="18">
        <v>1985.8819665999999</v>
      </c>
      <c r="AR10" s="18">
        <v>1977.0836706999992</v>
      </c>
      <c r="AS10" s="18">
        <v>2458.9434200999999</v>
      </c>
      <c r="AT10" s="18">
        <v>3711.1208986000001</v>
      </c>
      <c r="AV10" s="18">
        <v>4737.7068116999999</v>
      </c>
      <c r="AW10" s="18">
        <v>4639.8926064000007</v>
      </c>
      <c r="AX10" s="18">
        <v>4596.9646868</v>
      </c>
      <c r="AY10" s="18">
        <v>4358.8339754999997</v>
      </c>
      <c r="BA10" s="18">
        <v>1777.4369828000001</v>
      </c>
      <c r="BB10" s="18">
        <v>1102.9098847999999</v>
      </c>
      <c r="BC10" s="18">
        <v>1085.1708397</v>
      </c>
      <c r="BD10" s="18">
        <v>987.55079880000005</v>
      </c>
      <c r="BF10" s="18">
        <f t="shared" si="9"/>
        <v>5209.3890978000009</v>
      </c>
      <c r="BG10" s="18">
        <f t="shared" si="10"/>
        <v>5558.9773798999995</v>
      </c>
      <c r="BH10" s="18">
        <f t="shared" si="11"/>
        <v>6344.7159420999997</v>
      </c>
      <c r="BJ10" s="18">
        <f t="shared" si="12"/>
        <v>3079.9935554999993</v>
      </c>
      <c r="BK10" s="18">
        <f t="shared" si="13"/>
        <v>3544.1142597999997</v>
      </c>
      <c r="BL10" s="18">
        <f t="shared" si="14"/>
        <v>4698.6716974000001</v>
      </c>
    </row>
    <row r="11" spans="2:64" x14ac:dyDescent="0.25">
      <c r="B11" s="49" t="s">
        <v>4</v>
      </c>
      <c r="C11" s="18">
        <v>186.7473324</v>
      </c>
      <c r="D11" s="18">
        <v>6.1316698000000009</v>
      </c>
      <c r="E11" s="18"/>
      <c r="F11" s="40">
        <v>1141.1749962000001</v>
      </c>
      <c r="G11" s="18">
        <v>0</v>
      </c>
      <c r="H11" s="18">
        <v>1</v>
      </c>
      <c r="I11" s="20">
        <f t="shared" si="0"/>
        <v>8.7628979195119162E-4</v>
      </c>
      <c r="K11" s="40">
        <v>1823.7919962000001</v>
      </c>
      <c r="L11" s="18">
        <v>5</v>
      </c>
      <c r="M11" s="18">
        <v>7</v>
      </c>
      <c r="N11" s="20">
        <f t="shared" si="1"/>
        <v>3.8381569908109018E-3</v>
      </c>
      <c r="P11" s="40">
        <v>2220.3951665</v>
      </c>
      <c r="Q11" s="18">
        <v>7</v>
      </c>
      <c r="R11" s="18">
        <v>17</v>
      </c>
      <c r="S11" s="20">
        <f t="shared" si="2"/>
        <v>7.6562948147635502E-3</v>
      </c>
      <c r="U11" s="40">
        <v>2414.2684817999998</v>
      </c>
      <c r="V11" s="18">
        <v>570</v>
      </c>
      <c r="W11" s="18">
        <v>572</v>
      </c>
      <c r="X11" s="20">
        <f t="shared" si="3"/>
        <v>0.23692476802477885</v>
      </c>
      <c r="Z11" s="40">
        <v>3351.1975386999998</v>
      </c>
      <c r="AA11" s="18">
        <v>132</v>
      </c>
      <c r="AB11" s="18">
        <v>1023</v>
      </c>
      <c r="AC11" s="20">
        <f t="shared" si="4"/>
        <v>0.30526401030863831</v>
      </c>
      <c r="AE11" s="40">
        <v>3555.1947983</v>
      </c>
      <c r="AF11" s="18">
        <v>43</v>
      </c>
      <c r="AG11" s="18">
        <v>1177</v>
      </c>
      <c r="AH11" s="20">
        <f t="shared" si="5"/>
        <v>0.33106484082470256</v>
      </c>
      <c r="AJ11" s="18">
        <f t="shared" si="6"/>
        <v>573</v>
      </c>
      <c r="AK11" s="18">
        <f t="shared" si="7"/>
        <v>1030</v>
      </c>
      <c r="AL11" s="18">
        <f t="shared" si="8"/>
        <v>1194</v>
      </c>
      <c r="AN11" s="18">
        <v>1140.1749962000001</v>
      </c>
      <c r="AO11" s="18">
        <v>1816.7919962000001</v>
      </c>
      <c r="AP11" s="18">
        <v>2203.3951665</v>
      </c>
      <c r="AR11" s="18">
        <v>1842.2684818</v>
      </c>
      <c r="AS11" s="18">
        <v>2328.1975386999998</v>
      </c>
      <c r="AT11" s="18">
        <v>2378.1947982999995</v>
      </c>
      <c r="AV11" s="18">
        <v>1407.8100345999999</v>
      </c>
      <c r="AW11" s="18">
        <v>995.33288879999998</v>
      </c>
      <c r="AX11" s="18">
        <v>765.86270619999982</v>
      </c>
      <c r="AY11" s="18">
        <v>588.85599179999986</v>
      </c>
      <c r="BA11" s="18">
        <v>298.83903459999999</v>
      </c>
      <c r="BB11" s="18">
        <v>201.45384500000003</v>
      </c>
      <c r="BC11" s="18">
        <v>136.37035310000002</v>
      </c>
      <c r="BD11" s="18">
        <v>121.05548750000003</v>
      </c>
      <c r="BF11" s="18">
        <f t="shared" si="9"/>
        <v>2135.507885</v>
      </c>
      <c r="BG11" s="18">
        <f t="shared" si="10"/>
        <v>2582.6547024000001</v>
      </c>
      <c r="BH11" s="18">
        <f t="shared" si="11"/>
        <v>2792.2511582999996</v>
      </c>
      <c r="BJ11" s="18">
        <f t="shared" si="12"/>
        <v>2043.7223268</v>
      </c>
      <c r="BK11" s="18">
        <f t="shared" si="13"/>
        <v>2464.5678917999999</v>
      </c>
      <c r="BL11" s="18">
        <f t="shared" si="14"/>
        <v>2499.2502857999998</v>
      </c>
    </row>
    <row r="12" spans="2:64" x14ac:dyDescent="0.25">
      <c r="B12" s="49" t="s">
        <v>5</v>
      </c>
      <c r="C12" s="18">
        <v>1866.3343494999999</v>
      </c>
      <c r="D12" s="18">
        <v>57.388115200000001</v>
      </c>
      <c r="E12" s="18"/>
      <c r="F12" s="40">
        <v>1272.2747047</v>
      </c>
      <c r="G12" s="18">
        <v>25</v>
      </c>
      <c r="H12" s="18">
        <v>79</v>
      </c>
      <c r="I12" s="20">
        <f t="shared" si="0"/>
        <v>6.2093508350170377E-2</v>
      </c>
      <c r="K12" s="40">
        <v>3362.7507350999999</v>
      </c>
      <c r="L12" s="18">
        <v>104</v>
      </c>
      <c r="M12" s="18">
        <v>314</v>
      </c>
      <c r="N12" s="20">
        <f t="shared" si="1"/>
        <v>9.3375936765846074E-2</v>
      </c>
      <c r="P12" s="40">
        <v>10365.7927688</v>
      </c>
      <c r="Q12" s="18">
        <v>714</v>
      </c>
      <c r="R12" s="18">
        <v>1773</v>
      </c>
      <c r="S12" s="20">
        <f t="shared" si="2"/>
        <v>0.17104335766161105</v>
      </c>
      <c r="U12" s="40">
        <v>3504.0492482999998</v>
      </c>
      <c r="V12" s="18">
        <v>72</v>
      </c>
      <c r="W12" s="18">
        <v>174</v>
      </c>
      <c r="X12" s="20">
        <f t="shared" si="3"/>
        <v>4.9656836325692809E-2</v>
      </c>
      <c r="Z12" s="40">
        <v>5425.4656297000001</v>
      </c>
      <c r="AA12" s="18">
        <v>198</v>
      </c>
      <c r="AB12" s="18">
        <v>497</v>
      </c>
      <c r="AC12" s="20">
        <f t="shared" si="4"/>
        <v>9.1605040732233245E-2</v>
      </c>
      <c r="AE12" s="40">
        <v>10427.848888900002</v>
      </c>
      <c r="AF12" s="18">
        <v>845</v>
      </c>
      <c r="AG12" s="18">
        <v>2403</v>
      </c>
      <c r="AH12" s="20">
        <f t="shared" si="5"/>
        <v>0.23044062352666911</v>
      </c>
      <c r="AJ12" s="18">
        <f t="shared" si="6"/>
        <v>253</v>
      </c>
      <c r="AK12" s="18">
        <f t="shared" si="7"/>
        <v>811</v>
      </c>
      <c r="AL12" s="18">
        <f t="shared" si="8"/>
        <v>4176</v>
      </c>
      <c r="AN12" s="18">
        <v>1193.2747047</v>
      </c>
      <c r="AO12" s="18">
        <v>3048.7507351000004</v>
      </c>
      <c r="AP12" s="18">
        <v>8592.7927688</v>
      </c>
      <c r="AR12" s="18">
        <v>3330.0492482999998</v>
      </c>
      <c r="AS12" s="18">
        <v>4928.4656297000001</v>
      </c>
      <c r="AT12" s="18">
        <v>8024.8488889000018</v>
      </c>
      <c r="AV12" s="18">
        <v>10802.51215</v>
      </c>
      <c r="AW12" s="18">
        <v>10492.345253700001</v>
      </c>
      <c r="AX12" s="18">
        <v>9981.3620320000009</v>
      </c>
      <c r="AY12" s="18">
        <v>8040.1331024000001</v>
      </c>
      <c r="BA12" s="18">
        <v>3592.2171141999997</v>
      </c>
      <c r="BB12" s="18">
        <v>3194.2392835000001</v>
      </c>
      <c r="BC12" s="18">
        <v>2891.5021217000003</v>
      </c>
      <c r="BD12" s="18">
        <v>1541.0701184</v>
      </c>
      <c r="BF12" s="18">
        <f t="shared" si="9"/>
        <v>11685.619958400001</v>
      </c>
      <c r="BG12" s="18">
        <f t="shared" si="10"/>
        <v>13030.112767100001</v>
      </c>
      <c r="BH12" s="18">
        <f t="shared" si="11"/>
        <v>16632.925871200001</v>
      </c>
      <c r="BJ12" s="18">
        <f t="shared" si="12"/>
        <v>6524.2885317999999</v>
      </c>
      <c r="BK12" s="18">
        <f t="shared" si="13"/>
        <v>7819.9677514000005</v>
      </c>
      <c r="BL12" s="18">
        <f t="shared" si="14"/>
        <v>9565.9190073000027</v>
      </c>
    </row>
    <row r="13" spans="2:64" x14ac:dyDescent="0.25">
      <c r="B13" s="49" t="s">
        <v>6</v>
      </c>
      <c r="C13" s="18">
        <v>1407.1671173</v>
      </c>
      <c r="D13" s="18">
        <v>38.374604699999999</v>
      </c>
      <c r="E13" s="18"/>
      <c r="F13" s="40">
        <v>1826.1143446999999</v>
      </c>
      <c r="G13" s="18">
        <v>64</v>
      </c>
      <c r="H13" s="18">
        <v>182</v>
      </c>
      <c r="I13" s="20">
        <f t="shared" si="0"/>
        <v>9.9665171859706053E-2</v>
      </c>
      <c r="K13" s="40">
        <v>3277.0648554000004</v>
      </c>
      <c r="L13" s="18">
        <v>254</v>
      </c>
      <c r="M13" s="18">
        <v>792</v>
      </c>
      <c r="N13" s="20">
        <f t="shared" si="1"/>
        <v>0.24167968439652013</v>
      </c>
      <c r="P13" s="40">
        <v>6748.6250316999995</v>
      </c>
      <c r="Q13" s="18">
        <v>291</v>
      </c>
      <c r="R13" s="18">
        <v>3233</v>
      </c>
      <c r="S13" s="20">
        <f t="shared" si="2"/>
        <v>0.47906054712089957</v>
      </c>
      <c r="U13" s="40">
        <v>4940.5472495000004</v>
      </c>
      <c r="V13" s="18">
        <v>249</v>
      </c>
      <c r="W13" s="18">
        <v>826</v>
      </c>
      <c r="X13" s="20">
        <f t="shared" si="3"/>
        <v>0.1671879567761636</v>
      </c>
      <c r="Z13" s="40">
        <v>6217.7130532000001</v>
      </c>
      <c r="AA13" s="18">
        <v>505</v>
      </c>
      <c r="AB13" s="18">
        <v>1652</v>
      </c>
      <c r="AC13" s="20">
        <f t="shared" si="4"/>
        <v>0.26569254416618404</v>
      </c>
      <c r="AE13" s="40">
        <v>9200.0587793000013</v>
      </c>
      <c r="AF13" s="18">
        <v>404</v>
      </c>
      <c r="AG13" s="18">
        <v>4738</v>
      </c>
      <c r="AH13" s="20">
        <f t="shared" si="5"/>
        <v>0.51499670965803301</v>
      </c>
      <c r="AJ13" s="18">
        <f t="shared" si="6"/>
        <v>1008</v>
      </c>
      <c r="AK13" s="18">
        <f t="shared" si="7"/>
        <v>2444</v>
      </c>
      <c r="AL13" s="18">
        <f t="shared" si="8"/>
        <v>7971</v>
      </c>
      <c r="AN13" s="18">
        <v>1644.1143446999999</v>
      </c>
      <c r="AO13" s="18">
        <v>2485.0648554000004</v>
      </c>
      <c r="AP13" s="18">
        <v>3515.6250316999999</v>
      </c>
      <c r="AR13" s="18">
        <v>4114.5472495000013</v>
      </c>
      <c r="AS13" s="18">
        <v>4565.7130531999992</v>
      </c>
      <c r="AT13" s="18">
        <v>4462.0587793000013</v>
      </c>
      <c r="AV13" s="18">
        <v>13796.599769800001</v>
      </c>
      <c r="AW13" s="18">
        <v>12814.554088200002</v>
      </c>
      <c r="AX13" s="18">
        <v>12159.913111899999</v>
      </c>
      <c r="AY13" s="18">
        <v>10267.727478200002</v>
      </c>
      <c r="BA13" s="18">
        <v>5844.7142068000003</v>
      </c>
      <c r="BB13" s="18">
        <v>4645.5129769999994</v>
      </c>
      <c r="BC13" s="18">
        <v>4219.5274405</v>
      </c>
      <c r="BD13" s="18">
        <v>3249.0333410000003</v>
      </c>
      <c r="BF13" s="18">
        <f>AN13+AW13</f>
        <v>14458.668432900002</v>
      </c>
      <c r="BG13" s="18">
        <f t="shared" si="10"/>
        <v>14644.977967299999</v>
      </c>
      <c r="BH13" s="18">
        <f t="shared" si="11"/>
        <v>13783.352509900002</v>
      </c>
      <c r="BJ13" s="18">
        <f t="shared" si="12"/>
        <v>8760.0602265000016</v>
      </c>
      <c r="BK13" s="18">
        <f t="shared" si="13"/>
        <v>8785.2404936999992</v>
      </c>
      <c r="BL13" s="18">
        <f t="shared" si="14"/>
        <v>7711.0921203000016</v>
      </c>
    </row>
    <row r="14" spans="2:64" ht="15.75" customHeight="1" thickBot="1" x14ac:dyDescent="0.3">
      <c r="B14" s="8"/>
      <c r="C14" s="64"/>
      <c r="D14" s="64"/>
      <c r="F14" s="43"/>
      <c r="G14" s="64"/>
      <c r="H14" s="64"/>
      <c r="I14" s="20"/>
      <c r="K14" s="43"/>
      <c r="L14" s="64"/>
      <c r="M14" s="64"/>
      <c r="N14" s="20"/>
      <c r="P14" s="43"/>
      <c r="Q14" s="64"/>
      <c r="R14" s="64"/>
      <c r="S14" s="20"/>
      <c r="U14" s="43"/>
      <c r="V14" s="64"/>
      <c r="W14" s="64"/>
      <c r="X14" s="20"/>
      <c r="Z14" s="43"/>
      <c r="AA14" s="64"/>
      <c r="AB14" s="64"/>
      <c r="AC14" s="20"/>
      <c r="AE14" s="43"/>
      <c r="AF14" s="64"/>
      <c r="AG14" s="64"/>
      <c r="AH14" s="20"/>
      <c r="AN14" s="64"/>
      <c r="AO14" s="64"/>
      <c r="AP14" s="64"/>
      <c r="AR14" s="64"/>
      <c r="AS14" s="64"/>
      <c r="AT14" s="64"/>
      <c r="AV14" s="18"/>
      <c r="AW14" s="18"/>
      <c r="AX14" s="18"/>
      <c r="AY14" s="18"/>
      <c r="BA14" s="18"/>
      <c r="BB14" s="18"/>
      <c r="BC14" s="18"/>
      <c r="BD14" s="18"/>
    </row>
    <row r="15" spans="2:64" ht="15.75" customHeight="1" thickBot="1" x14ac:dyDescent="0.3">
      <c r="B15" s="33" t="s">
        <v>39</v>
      </c>
      <c r="C15" s="81">
        <f>SUM(C7:C14)</f>
        <v>8163.7985819999994</v>
      </c>
      <c r="D15" s="81">
        <f>SUM(D7:D14)</f>
        <v>211.76092889999998</v>
      </c>
      <c r="F15" s="30">
        <f>SUM(F7:F14)</f>
        <v>24351.015205899999</v>
      </c>
      <c r="G15" s="30">
        <f>SUM(G7:G14)</f>
        <v>741</v>
      </c>
      <c r="H15" s="30">
        <f>SUM(H7:H14)</f>
        <v>4553</v>
      </c>
      <c r="I15" s="31">
        <f>H15/F15</f>
        <v>0.18697372415491142</v>
      </c>
      <c r="K15" s="30">
        <f>SUM(K7:K14)</f>
        <v>37115.909252000005</v>
      </c>
      <c r="L15" s="30">
        <f>SUM(L7:L14)</f>
        <v>1046</v>
      </c>
      <c r="M15" s="30">
        <f>SUM(M7:M14)</f>
        <v>6472</v>
      </c>
      <c r="N15" s="31">
        <f>M15/K15</f>
        <v>0.17437266472600974</v>
      </c>
      <c r="P15" s="30">
        <f>SUM(P7:P14)</f>
        <v>61896.477823199995</v>
      </c>
      <c r="Q15" s="30">
        <f>SUM(Q7:Q14)</f>
        <v>1773</v>
      </c>
      <c r="R15" s="30">
        <f>SUM(R7:R14)</f>
        <v>14076</v>
      </c>
      <c r="S15" s="31">
        <f>R15/P15</f>
        <v>0.22741197068121449</v>
      </c>
      <c r="U15" s="30">
        <f>SUM(U7:U14)</f>
        <v>62764.542793299996</v>
      </c>
      <c r="V15" s="30">
        <f>SUM(V7:V14)</f>
        <v>2410</v>
      </c>
      <c r="W15" s="30">
        <f>SUM(W7:W14)</f>
        <v>11070</v>
      </c>
      <c r="X15" s="31">
        <f>W15/U15</f>
        <v>0.17637346672716786</v>
      </c>
      <c r="Z15" s="30">
        <f>SUM(Z7:Z14)</f>
        <v>88165.167796099995</v>
      </c>
      <c r="AA15" s="30">
        <f>SUM(AA7:AA14)</f>
        <v>2174</v>
      </c>
      <c r="AB15" s="30">
        <f>SUM(AB7:AB14)</f>
        <v>16137</v>
      </c>
      <c r="AC15" s="31">
        <f>AB15/Z15</f>
        <v>0.18303146699975797</v>
      </c>
      <c r="AE15" s="30">
        <f>SUM(AE7:AE14)</f>
        <v>118447.76705760001</v>
      </c>
      <c r="AF15" s="30">
        <f>SUM(AF7:AF14)</f>
        <v>2832</v>
      </c>
      <c r="AG15" s="30">
        <f>SUM(AG7:AG14)</f>
        <v>31669</v>
      </c>
      <c r="AH15" s="31">
        <f>AG15/AE15</f>
        <v>0.26736679624023363</v>
      </c>
      <c r="AJ15" s="30">
        <f>SUM(AJ7:AJ14)</f>
        <v>15623</v>
      </c>
      <c r="AK15" s="30">
        <f>SUM(AK7:AK14)</f>
        <v>22609</v>
      </c>
      <c r="AL15" s="30">
        <f>SUM(AL7:AL14)</f>
        <v>45745</v>
      </c>
      <c r="AN15" s="30">
        <f>SUM(AN7:AN14)</f>
        <v>19798.015205900003</v>
      </c>
      <c r="AO15" s="30">
        <f>SUM(AO7:AO14)</f>
        <v>30643.909252000005</v>
      </c>
      <c r="AP15" s="30">
        <f>SUM(AP7:AP14)</f>
        <v>47820.477823199995</v>
      </c>
      <c r="AR15" s="30">
        <f>SUM(AR7:AR14)</f>
        <v>51694.542793299996</v>
      </c>
      <c r="AS15" s="30">
        <f>SUM(AS7:AS14)</f>
        <v>72028.167796099995</v>
      </c>
      <c r="AT15" s="30">
        <f>SUM(AT7:AT14)</f>
        <v>86778.767057600009</v>
      </c>
      <c r="AV15" s="30">
        <f>SUM(AV7:AV14)</f>
        <v>44654.775007799995</v>
      </c>
      <c r="AW15" s="30">
        <f>SUM(AW7:AW14)</f>
        <v>40567.153759800007</v>
      </c>
      <c r="AX15" s="30">
        <f>SUM(AX7:AX14)</f>
        <v>38068.242689400002</v>
      </c>
      <c r="AY15" s="30">
        <f>SUM(AY7:AY14)</f>
        <v>32354.144469300001</v>
      </c>
      <c r="BA15" s="30">
        <f>SUM(BA7:BA14)</f>
        <v>20807.961337199999</v>
      </c>
      <c r="BB15" s="30">
        <f>SUM(BB7:BB14)</f>
        <v>14708.478324899999</v>
      </c>
      <c r="BC15" s="30">
        <f>SUM(BC7:BC14)</f>
        <v>12936.366752900001</v>
      </c>
      <c r="BD15" s="30">
        <f>SUM(BD7:BD14)</f>
        <v>9190.8050521000005</v>
      </c>
      <c r="BF15" s="30">
        <f>SUM(BF7:BF14)</f>
        <v>60365.16896570001</v>
      </c>
      <c r="BG15" s="30">
        <f>SUM(BG7:BG14)</f>
        <v>68712.151941399992</v>
      </c>
      <c r="BH15" s="30">
        <f>SUM(BH7:BH14)</f>
        <v>80174.622292500004</v>
      </c>
      <c r="BJ15" s="30">
        <f>SUM(BJ7:BJ14)</f>
        <v>66403.021118199991</v>
      </c>
      <c r="BK15" s="30">
        <f>SUM(BK7:BK14)</f>
        <v>84964.534549000004</v>
      </c>
      <c r="BL15" s="30">
        <f>SUM(BL7:BL14)</f>
        <v>95969.572109700006</v>
      </c>
    </row>
    <row r="16" spans="2:64" x14ac:dyDescent="0.25">
      <c r="C16" s="18"/>
      <c r="D16" s="18"/>
      <c r="E16" s="18"/>
      <c r="F16" s="18"/>
      <c r="G16" s="18"/>
      <c r="H16" s="18"/>
      <c r="I16" s="20" t="str">
        <f>IFERROR(G16/H16, "")</f>
        <v/>
      </c>
      <c r="L16" s="18"/>
      <c r="M16" s="18"/>
      <c r="N16" s="20" t="str">
        <f>IFERROR(L16/M16, "")</f>
        <v/>
      </c>
      <c r="Q16" s="18"/>
      <c r="R16" s="18"/>
      <c r="S16" s="20" t="str">
        <f>IFERROR(Q16/R16, "")</f>
        <v/>
      </c>
      <c r="V16" s="18"/>
      <c r="W16" s="18"/>
      <c r="X16" s="20" t="str">
        <f>IFERROR(V16/W16, "")</f>
        <v/>
      </c>
      <c r="AA16" s="18"/>
      <c r="AB16" s="18"/>
      <c r="AC16" s="20" t="str">
        <f>IFERROR(AA16/AB16, "")</f>
        <v/>
      </c>
      <c r="AF16" s="18"/>
      <c r="AG16" s="18"/>
      <c r="AH16" s="20" t="str">
        <f>IFERROR(AF16/AG16, "")</f>
        <v/>
      </c>
      <c r="AW16" s="79">
        <f>AW15/AN15</f>
        <v>2.0490515507691192</v>
      </c>
      <c r="AX16" s="79">
        <f>AX15/AO15</f>
        <v>1.242277621185536</v>
      </c>
      <c r="AY16" s="79">
        <f>AY15/AP15</f>
        <v>0.67657509799292437</v>
      </c>
      <c r="BB16" s="79">
        <f>BB15/AR15</f>
        <v>0.28452671268825552</v>
      </c>
      <c r="BC16" s="79">
        <f>BC15/AS15</f>
        <v>0.17960149686884647</v>
      </c>
      <c r="BD16" s="79">
        <f>BD15/AT15</f>
        <v>0.10591075863061686</v>
      </c>
    </row>
    <row r="17" spans="5:46" x14ac:dyDescent="0.25">
      <c r="E17" s="49"/>
      <c r="F17" s="49"/>
      <c r="G17" s="40"/>
      <c r="H17" s="40"/>
      <c r="I17" s="40"/>
      <c r="L17" s="18"/>
      <c r="M17" s="18"/>
      <c r="R17" s="18"/>
      <c r="AN17" s="18"/>
      <c r="AO17" s="18"/>
      <c r="AP17" s="18"/>
      <c r="AR17" s="18"/>
      <c r="AS17" s="18"/>
      <c r="AT17" s="18"/>
    </row>
    <row r="19" spans="5:46" x14ac:dyDescent="0.25">
      <c r="AR19" s="18"/>
      <c r="AS19" s="18"/>
      <c r="AT19" s="18"/>
    </row>
    <row r="20" spans="5:46" x14ac:dyDescent="0.25">
      <c r="AR20" s="18"/>
      <c r="AS20" s="18"/>
      <c r="AT20" s="18"/>
    </row>
    <row r="21" spans="5:46" x14ac:dyDescent="0.25">
      <c r="AR21" s="18"/>
      <c r="AS21" s="18"/>
      <c r="AT21" s="18"/>
    </row>
    <row r="22" spans="5:46" x14ac:dyDescent="0.25">
      <c r="AR22" s="18"/>
      <c r="AS22" s="18"/>
      <c r="AT22" s="18"/>
    </row>
    <row r="23" spans="5:46" x14ac:dyDescent="0.25">
      <c r="AR23" s="18"/>
      <c r="AS23" s="18"/>
      <c r="AT23" s="18"/>
    </row>
    <row r="24" spans="5:46" x14ac:dyDescent="0.25">
      <c r="AR24" s="18"/>
      <c r="AS24" s="18"/>
      <c r="AT24" s="18"/>
    </row>
    <row r="25" spans="5:46" x14ac:dyDescent="0.25">
      <c r="AR25" s="18"/>
      <c r="AS25" s="18"/>
      <c r="AT25" s="18"/>
    </row>
    <row r="53" spans="13:13" x14ac:dyDescent="0.25">
      <c r="M53" t="s">
        <v>112</v>
      </c>
    </row>
  </sheetData>
  <mergeCells count="23">
    <mergeCell ref="BA4:BD4"/>
    <mergeCell ref="G4:S4"/>
    <mergeCell ref="V4:AH4"/>
    <mergeCell ref="AN4:AP4"/>
    <mergeCell ref="AR4:AT4"/>
    <mergeCell ref="AV4:AY4"/>
    <mergeCell ref="B5:B6"/>
    <mergeCell ref="C5:D5"/>
    <mergeCell ref="G5:I5"/>
    <mergeCell ref="L5:N5"/>
    <mergeCell ref="Q5:S5"/>
    <mergeCell ref="V5:X5"/>
    <mergeCell ref="AA5:AC5"/>
    <mergeCell ref="AF5:AH5"/>
    <mergeCell ref="AN3:AP3"/>
    <mergeCell ref="AR3:AT3"/>
    <mergeCell ref="AJ4:AL5"/>
    <mergeCell ref="BJ3:BL3"/>
    <mergeCell ref="BF2:BH2"/>
    <mergeCell ref="BJ2:BL2"/>
    <mergeCell ref="BF4:BH4"/>
    <mergeCell ref="BJ4:BL4"/>
    <mergeCell ref="BF3:BH3"/>
  </mergeCells>
  <pageMargins left="0.7" right="0.7" top="0.75" bottom="0.75" header="0.3" footer="0.3"/>
  <pageSetup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B5DDE-4D36-4532-8E35-11B746DA7595}">
  <sheetPr>
    <tabColor rgb="FF00B0F0"/>
  </sheetPr>
  <dimension ref="A1:AC35"/>
  <sheetViews>
    <sheetView workbookViewId="0">
      <selection activeCell="B15" sqref="B15"/>
    </sheetView>
  </sheetViews>
  <sheetFormatPr defaultRowHeight="15" x14ac:dyDescent="0.25"/>
  <cols>
    <col min="1" max="1" width="16.7109375" bestFit="1" customWidth="1"/>
    <col min="2" max="2" width="10.85546875" bestFit="1" customWidth="1"/>
    <col min="4" max="4" width="12.42578125" bestFit="1" customWidth="1"/>
    <col min="5" max="5" width="2.7109375" customWidth="1"/>
    <col min="8" max="8" width="12.42578125" bestFit="1" customWidth="1"/>
    <col min="9" max="9" width="2.7109375" customWidth="1"/>
    <col min="12" max="12" width="12.42578125" bestFit="1" customWidth="1"/>
    <col min="16" max="16" width="11.140625" bestFit="1" customWidth="1"/>
    <col min="17" max="17" width="2.7109375" customWidth="1"/>
    <col min="19" max="19" width="10.5703125" customWidth="1"/>
    <col min="20" max="20" width="11.140625" bestFit="1" customWidth="1"/>
    <col min="21" max="21" width="2.7109375" customWidth="1"/>
    <col min="24" max="24" width="11.140625" bestFit="1" customWidth="1"/>
    <col min="25" max="25" width="2.7109375" customWidth="1"/>
  </cols>
  <sheetData>
    <row r="1" spans="1:29" x14ac:dyDescent="0.25">
      <c r="A1" s="157" t="s">
        <v>101</v>
      </c>
      <c r="B1" s="157" t="s">
        <v>178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7" t="s">
        <v>179</v>
      </c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AA1" s="159" t="s">
        <v>124</v>
      </c>
      <c r="AB1" s="159"/>
      <c r="AC1" s="158"/>
    </row>
    <row r="2" spans="1:29" ht="15.75" thickBot="1" x14ac:dyDescent="0.3">
      <c r="A2" s="160" t="s">
        <v>147</v>
      </c>
      <c r="B2" s="161" t="s">
        <v>53</v>
      </c>
      <c r="C2" s="161" t="s">
        <v>85</v>
      </c>
      <c r="D2" s="161" t="s">
        <v>101</v>
      </c>
      <c r="E2" s="161"/>
      <c r="F2" s="161" t="s">
        <v>54</v>
      </c>
      <c r="G2" s="161" t="s">
        <v>85</v>
      </c>
      <c r="H2" s="161" t="s">
        <v>101</v>
      </c>
      <c r="I2" s="161"/>
      <c r="J2" s="161" t="s">
        <v>55</v>
      </c>
      <c r="K2" s="161" t="s">
        <v>85</v>
      </c>
      <c r="L2" s="161" t="s">
        <v>101</v>
      </c>
      <c r="M2" s="162"/>
      <c r="N2" s="177" t="s">
        <v>53</v>
      </c>
      <c r="O2" s="177" t="s">
        <v>85</v>
      </c>
      <c r="P2" s="161" t="s">
        <v>101</v>
      </c>
      <c r="Q2" s="163"/>
      <c r="R2" s="177" t="s">
        <v>54</v>
      </c>
      <c r="S2" s="177" t="s">
        <v>85</v>
      </c>
      <c r="T2" s="161" t="s">
        <v>101</v>
      </c>
      <c r="U2" s="163"/>
      <c r="V2" s="177" t="s">
        <v>55</v>
      </c>
      <c r="W2" s="177" t="s">
        <v>85</v>
      </c>
      <c r="X2" s="161" t="s">
        <v>101</v>
      </c>
      <c r="Y2" s="158"/>
      <c r="Z2" s="177" t="s">
        <v>53</v>
      </c>
      <c r="AA2" s="177" t="s">
        <v>54</v>
      </c>
      <c r="AB2" s="177" t="s">
        <v>55</v>
      </c>
      <c r="AC2" s="158"/>
    </row>
    <row r="3" spans="1:29" x14ac:dyDescent="0.25">
      <c r="A3" s="162" t="s">
        <v>0</v>
      </c>
      <c r="B3" s="164">
        <v>12170.7203336</v>
      </c>
      <c r="C3" s="162">
        <v>3741</v>
      </c>
      <c r="D3" s="165">
        <f t="shared" ref="D3:D9" si="0">C3/B3</f>
        <v>0.30737704075510891</v>
      </c>
      <c r="E3" s="162"/>
      <c r="F3" s="164">
        <v>16568.4944388</v>
      </c>
      <c r="G3" s="162">
        <v>4372</v>
      </c>
      <c r="H3" s="165">
        <f t="shared" ref="H3:H9" si="1">G3/F3</f>
        <v>0.26387430771993842</v>
      </c>
      <c r="I3" s="162"/>
      <c r="J3" s="164">
        <v>20929.760873199997</v>
      </c>
      <c r="K3" s="162">
        <v>7363</v>
      </c>
      <c r="L3" s="165">
        <f t="shared" ref="L3:L9" si="2">K3/J3</f>
        <v>0.35179570586628756</v>
      </c>
      <c r="M3" s="162"/>
      <c r="N3" s="166">
        <v>18710.641728900002</v>
      </c>
      <c r="O3" s="166">
        <v>6863</v>
      </c>
      <c r="P3" s="165">
        <f t="shared" ref="P3:P9" si="3">O3/N3</f>
        <v>0.36679661229361138</v>
      </c>
      <c r="Q3" s="162"/>
      <c r="R3" s="166">
        <v>26417.536214899996</v>
      </c>
      <c r="S3" s="166">
        <v>8059</v>
      </c>
      <c r="T3" s="165">
        <f t="shared" ref="T3:T9" si="4">S3/R3</f>
        <v>0.30506251356833836</v>
      </c>
      <c r="U3" s="162"/>
      <c r="V3" s="166">
        <v>32075.961654400002</v>
      </c>
      <c r="W3" s="166">
        <v>14700</v>
      </c>
      <c r="X3" s="165">
        <f t="shared" ref="X3:X9" si="5">W3/V3</f>
        <v>0.45828711726195542</v>
      </c>
      <c r="Y3" s="158"/>
      <c r="Z3" s="166">
        <f t="shared" ref="Z3:Z9" si="6">C3+O3</f>
        <v>10604</v>
      </c>
      <c r="AA3" s="166">
        <f t="shared" ref="AA3:AA9" si="7">G3+S3</f>
        <v>12431</v>
      </c>
      <c r="AB3" s="166">
        <f t="shared" ref="AB3:AB9" si="8">K3+W3</f>
        <v>22063</v>
      </c>
      <c r="AC3" s="158"/>
    </row>
    <row r="4" spans="1:29" x14ac:dyDescent="0.25">
      <c r="A4" s="162" t="s">
        <v>1</v>
      </c>
      <c r="B4" s="164">
        <v>3497.0100011999994</v>
      </c>
      <c r="C4" s="162">
        <v>460</v>
      </c>
      <c r="D4" s="165">
        <f t="shared" si="0"/>
        <v>0.1315409449335721</v>
      </c>
      <c r="E4" s="162"/>
      <c r="F4" s="164">
        <v>5115.0377677000006</v>
      </c>
      <c r="G4" s="162">
        <v>747</v>
      </c>
      <c r="H4" s="165">
        <f t="shared" si="1"/>
        <v>0.14603997740096686</v>
      </c>
      <c r="I4" s="162"/>
      <c r="J4" s="164">
        <v>7545.1391687000014</v>
      </c>
      <c r="K4" s="162">
        <v>1159</v>
      </c>
      <c r="L4" s="165">
        <f t="shared" si="2"/>
        <v>0.15360883001442255</v>
      </c>
      <c r="M4" s="162"/>
      <c r="N4" s="166">
        <v>19328.468390800001</v>
      </c>
      <c r="O4" s="166">
        <v>2367</v>
      </c>
      <c r="P4" s="165">
        <f t="shared" si="3"/>
        <v>0.12246185016535759</v>
      </c>
      <c r="Q4" s="162"/>
      <c r="R4" s="166">
        <v>26111.056288799995</v>
      </c>
      <c r="S4" s="166">
        <v>4196</v>
      </c>
      <c r="T4" s="165">
        <f t="shared" si="4"/>
        <v>0.16069820973883087</v>
      </c>
      <c r="U4" s="162"/>
      <c r="V4" s="166">
        <v>30251.457435800006</v>
      </c>
      <c r="W4" s="166">
        <v>6591</v>
      </c>
      <c r="X4" s="165">
        <f t="shared" si="5"/>
        <v>0.21787380042721896</v>
      </c>
      <c r="Y4" s="158"/>
      <c r="Z4" s="166">
        <f t="shared" si="6"/>
        <v>2827</v>
      </c>
      <c r="AA4" s="166">
        <f t="shared" si="7"/>
        <v>4943</v>
      </c>
      <c r="AB4" s="166">
        <f t="shared" si="8"/>
        <v>7750</v>
      </c>
      <c r="AC4" s="158"/>
    </row>
    <row r="5" spans="1:29" x14ac:dyDescent="0.25">
      <c r="A5" s="162" t="s">
        <v>2</v>
      </c>
      <c r="B5" s="164">
        <v>3874.2243341000003</v>
      </c>
      <c r="C5" s="162">
        <v>90</v>
      </c>
      <c r="D5" s="165">
        <f t="shared" si="0"/>
        <v>2.3230456534961443E-2</v>
      </c>
      <c r="E5" s="162"/>
      <c r="F5" s="164">
        <v>6006.7567657</v>
      </c>
      <c r="G5" s="162">
        <v>240</v>
      </c>
      <c r="H5" s="165">
        <f t="shared" si="1"/>
        <v>3.9955005564809395E-2</v>
      </c>
      <c r="I5" s="162"/>
      <c r="J5" s="164">
        <v>12058.882847700001</v>
      </c>
      <c r="K5" s="162">
        <v>489</v>
      </c>
      <c r="L5" s="165">
        <f t="shared" si="2"/>
        <v>4.0551020038582374E-2</v>
      </c>
      <c r="M5" s="162"/>
      <c r="N5" s="166">
        <v>11887.484023300001</v>
      </c>
      <c r="O5" s="166">
        <v>266</v>
      </c>
      <c r="P5" s="165">
        <f t="shared" si="3"/>
        <v>2.2376475920272792E-2</v>
      </c>
      <c r="Q5" s="162"/>
      <c r="R5" s="166">
        <v>18177.255650700001</v>
      </c>
      <c r="S5" s="166">
        <v>704</v>
      </c>
      <c r="T5" s="165">
        <f t="shared" si="4"/>
        <v>3.8729718805098567E-2</v>
      </c>
      <c r="U5" s="162"/>
      <c r="V5" s="166">
        <v>29142.124602300006</v>
      </c>
      <c r="W5" s="166">
        <v>1976</v>
      </c>
      <c r="X5" s="165">
        <f t="shared" si="5"/>
        <v>6.7805625944103151E-2</v>
      </c>
      <c r="Y5" s="158"/>
      <c r="Z5" s="166">
        <f t="shared" si="6"/>
        <v>356</v>
      </c>
      <c r="AA5" s="166">
        <f t="shared" si="7"/>
        <v>944</v>
      </c>
      <c r="AB5" s="166">
        <f t="shared" si="8"/>
        <v>2465</v>
      </c>
      <c r="AC5" s="158"/>
    </row>
    <row r="6" spans="1:29" x14ac:dyDescent="0.25">
      <c r="A6" s="162" t="s">
        <v>3</v>
      </c>
      <c r="B6" s="164">
        <v>569.49649139999997</v>
      </c>
      <c r="C6" s="162">
        <v>0</v>
      </c>
      <c r="D6" s="165">
        <f t="shared" si="0"/>
        <v>0</v>
      </c>
      <c r="E6" s="162"/>
      <c r="F6" s="164">
        <v>962.01269309999998</v>
      </c>
      <c r="G6" s="162">
        <v>0</v>
      </c>
      <c r="H6" s="165">
        <f t="shared" si="1"/>
        <v>0</v>
      </c>
      <c r="I6" s="162"/>
      <c r="J6" s="164">
        <v>2027.8819665999999</v>
      </c>
      <c r="K6" s="162">
        <v>42</v>
      </c>
      <c r="L6" s="165">
        <f t="shared" si="2"/>
        <v>2.0711264606005794E-2</v>
      </c>
      <c r="M6" s="162"/>
      <c r="N6" s="166">
        <v>1979.0836706999999</v>
      </c>
      <c r="O6" s="166">
        <v>2</v>
      </c>
      <c r="P6" s="165">
        <f t="shared" si="3"/>
        <v>1.0105686937897892E-3</v>
      </c>
      <c r="Q6" s="162"/>
      <c r="R6" s="166">
        <v>2464.9434200999999</v>
      </c>
      <c r="S6" s="166">
        <v>6</v>
      </c>
      <c r="T6" s="165">
        <f t="shared" si="4"/>
        <v>2.4341329505066641E-3</v>
      </c>
      <c r="U6" s="162"/>
      <c r="V6" s="166">
        <v>3795.1208985999992</v>
      </c>
      <c r="W6" s="166">
        <v>84</v>
      </c>
      <c r="X6" s="165">
        <f t="shared" si="5"/>
        <v>2.2133682231569269E-2</v>
      </c>
      <c r="Y6" s="158"/>
      <c r="Z6" s="166">
        <f t="shared" si="6"/>
        <v>2</v>
      </c>
      <c r="AA6" s="166">
        <f t="shared" si="7"/>
        <v>6</v>
      </c>
      <c r="AB6" s="166">
        <f t="shared" si="8"/>
        <v>126</v>
      </c>
      <c r="AC6" s="158"/>
    </row>
    <row r="7" spans="1:29" x14ac:dyDescent="0.25">
      <c r="A7" s="162" t="s">
        <v>4</v>
      </c>
      <c r="B7" s="164">
        <v>1141.1749962000001</v>
      </c>
      <c r="C7" s="162">
        <v>1</v>
      </c>
      <c r="D7" s="165">
        <f t="shared" si="0"/>
        <v>8.7628979195119162E-4</v>
      </c>
      <c r="E7" s="162"/>
      <c r="F7" s="164">
        <v>1823.7919962000001</v>
      </c>
      <c r="G7" s="162">
        <v>7</v>
      </c>
      <c r="H7" s="165">
        <f t="shared" si="1"/>
        <v>3.8381569908109018E-3</v>
      </c>
      <c r="I7" s="162"/>
      <c r="J7" s="164">
        <v>2220.3951665</v>
      </c>
      <c r="K7" s="162">
        <v>17</v>
      </c>
      <c r="L7" s="165">
        <f t="shared" si="2"/>
        <v>7.6562948147635502E-3</v>
      </c>
      <c r="M7" s="162"/>
      <c r="N7" s="166">
        <v>2414.2684817999998</v>
      </c>
      <c r="O7" s="166">
        <v>572</v>
      </c>
      <c r="P7" s="165">
        <f t="shared" si="3"/>
        <v>0.23692476802477885</v>
      </c>
      <c r="Q7" s="162"/>
      <c r="R7" s="166">
        <v>3351.1975386999998</v>
      </c>
      <c r="S7" s="166">
        <v>1023</v>
      </c>
      <c r="T7" s="165">
        <f t="shared" si="4"/>
        <v>0.30526401030863831</v>
      </c>
      <c r="U7" s="162"/>
      <c r="V7" s="166">
        <v>3555.1947983</v>
      </c>
      <c r="W7" s="166">
        <v>1177</v>
      </c>
      <c r="X7" s="165">
        <f t="shared" si="5"/>
        <v>0.33106484082470256</v>
      </c>
      <c r="Y7" s="158"/>
      <c r="Z7" s="166">
        <f t="shared" si="6"/>
        <v>573</v>
      </c>
      <c r="AA7" s="166">
        <f t="shared" si="7"/>
        <v>1030</v>
      </c>
      <c r="AB7" s="166">
        <f t="shared" si="8"/>
        <v>1194</v>
      </c>
      <c r="AC7" s="158"/>
    </row>
    <row r="8" spans="1:29" x14ac:dyDescent="0.25">
      <c r="A8" s="162" t="s">
        <v>5</v>
      </c>
      <c r="B8" s="164">
        <v>1272.2747047</v>
      </c>
      <c r="C8" s="162">
        <v>79</v>
      </c>
      <c r="D8" s="165">
        <f t="shared" si="0"/>
        <v>6.2093508350170377E-2</v>
      </c>
      <c r="E8" s="162"/>
      <c r="F8" s="164">
        <v>3362.7507350999999</v>
      </c>
      <c r="G8" s="162">
        <v>314</v>
      </c>
      <c r="H8" s="165">
        <f t="shared" si="1"/>
        <v>9.3375936765846074E-2</v>
      </c>
      <c r="I8" s="162"/>
      <c r="J8" s="164">
        <v>10365.7927688</v>
      </c>
      <c r="K8" s="162">
        <v>1773</v>
      </c>
      <c r="L8" s="165">
        <f t="shared" si="2"/>
        <v>0.17104335766161105</v>
      </c>
      <c r="M8" s="162"/>
      <c r="N8" s="166">
        <v>3504.0492482999998</v>
      </c>
      <c r="O8" s="166">
        <v>174</v>
      </c>
      <c r="P8" s="165">
        <f t="shared" si="3"/>
        <v>4.9656836325692809E-2</v>
      </c>
      <c r="Q8" s="162"/>
      <c r="R8" s="166">
        <v>5425.4656297000001</v>
      </c>
      <c r="S8" s="166">
        <v>497</v>
      </c>
      <c r="T8" s="165">
        <f t="shared" si="4"/>
        <v>9.1605040732233245E-2</v>
      </c>
      <c r="U8" s="162"/>
      <c r="V8" s="166">
        <v>10427.848888900002</v>
      </c>
      <c r="W8" s="166">
        <v>2403</v>
      </c>
      <c r="X8" s="165">
        <f t="shared" si="5"/>
        <v>0.23044062352666911</v>
      </c>
      <c r="Y8" s="158"/>
      <c r="Z8" s="166">
        <f t="shared" si="6"/>
        <v>253</v>
      </c>
      <c r="AA8" s="166">
        <f t="shared" si="7"/>
        <v>811</v>
      </c>
      <c r="AB8" s="166">
        <f t="shared" si="8"/>
        <v>4176</v>
      </c>
      <c r="AC8" s="158"/>
    </row>
    <row r="9" spans="1:29" x14ac:dyDescent="0.25">
      <c r="A9" s="162" t="s">
        <v>6</v>
      </c>
      <c r="B9" s="164">
        <v>1826.1143446999999</v>
      </c>
      <c r="C9" s="162">
        <v>182</v>
      </c>
      <c r="D9" s="165">
        <f t="shared" si="0"/>
        <v>9.9665171859706053E-2</v>
      </c>
      <c r="E9" s="162"/>
      <c r="F9" s="164">
        <v>3277.0648554000004</v>
      </c>
      <c r="G9" s="162">
        <v>792</v>
      </c>
      <c r="H9" s="165">
        <f t="shared" si="1"/>
        <v>0.24167968439652013</v>
      </c>
      <c r="I9" s="162"/>
      <c r="J9" s="164">
        <v>6748.6250316999995</v>
      </c>
      <c r="K9" s="162">
        <v>3233</v>
      </c>
      <c r="L9" s="165">
        <f t="shared" si="2"/>
        <v>0.47906054712089957</v>
      </c>
      <c r="M9" s="162"/>
      <c r="N9" s="166">
        <v>4940.5472495000004</v>
      </c>
      <c r="O9" s="166">
        <v>826</v>
      </c>
      <c r="P9" s="165">
        <f t="shared" si="3"/>
        <v>0.1671879567761636</v>
      </c>
      <c r="Q9" s="162"/>
      <c r="R9" s="166">
        <v>6217.7130532000001</v>
      </c>
      <c r="S9" s="166">
        <v>1652</v>
      </c>
      <c r="T9" s="165">
        <f t="shared" si="4"/>
        <v>0.26569254416618404</v>
      </c>
      <c r="U9" s="162"/>
      <c r="V9" s="166">
        <v>9200.0587793000013</v>
      </c>
      <c r="W9" s="166">
        <v>4738</v>
      </c>
      <c r="X9" s="165">
        <f t="shared" si="5"/>
        <v>0.51499670965803301</v>
      </c>
      <c r="Y9" s="158"/>
      <c r="Z9" s="166">
        <f t="shared" si="6"/>
        <v>1008</v>
      </c>
      <c r="AA9" s="166">
        <f t="shared" si="7"/>
        <v>2444</v>
      </c>
      <c r="AB9" s="166">
        <f t="shared" si="8"/>
        <v>7971</v>
      </c>
      <c r="AC9" s="158"/>
    </row>
    <row r="10" spans="1:29" ht="15.75" thickBot="1" x14ac:dyDescent="0.3">
      <c r="A10" s="162"/>
      <c r="B10" s="164"/>
      <c r="C10" s="162"/>
      <c r="D10" s="165"/>
      <c r="E10" s="162"/>
      <c r="F10" s="162"/>
      <c r="G10" s="162"/>
      <c r="H10" s="165"/>
      <c r="I10" s="162"/>
      <c r="J10" s="162"/>
      <c r="K10" s="162"/>
      <c r="L10" s="165"/>
      <c r="M10" s="162"/>
      <c r="N10" s="167"/>
      <c r="O10" s="167"/>
      <c r="P10" s="168"/>
      <c r="Q10" s="162"/>
      <c r="R10" s="167"/>
      <c r="S10" s="167"/>
      <c r="T10" s="168"/>
      <c r="U10" s="162"/>
      <c r="V10" s="167"/>
      <c r="W10" s="167"/>
      <c r="X10" s="168"/>
      <c r="Y10" s="158"/>
      <c r="Z10" s="162"/>
      <c r="AA10" s="162"/>
      <c r="AB10" s="162"/>
      <c r="AC10" s="158"/>
    </row>
    <row r="11" spans="1:29" ht="15.75" thickBot="1" x14ac:dyDescent="0.3">
      <c r="A11" s="169" t="s">
        <v>39</v>
      </c>
      <c r="B11" s="170">
        <v>24351.015205899999</v>
      </c>
      <c r="C11" s="169">
        <v>4553</v>
      </c>
      <c r="D11" s="171">
        <f>C11/B11</f>
        <v>0.18697372415491142</v>
      </c>
      <c r="E11" s="169"/>
      <c r="F11" s="170">
        <v>37115.909252000005</v>
      </c>
      <c r="G11" s="169">
        <v>6472</v>
      </c>
      <c r="H11" s="171">
        <f>G11/F11</f>
        <v>0.17437266472600974</v>
      </c>
      <c r="I11" s="169"/>
      <c r="J11" s="170">
        <v>61896.477823199995</v>
      </c>
      <c r="K11" s="169">
        <v>14076</v>
      </c>
      <c r="L11" s="171">
        <f>K11/J11</f>
        <v>0.22741197068121449</v>
      </c>
      <c r="M11" s="162"/>
      <c r="N11" s="172">
        <f>SUM(N3:N10)</f>
        <v>62764.542793299996</v>
      </c>
      <c r="O11" s="172">
        <f>SUM(O3:O10)</f>
        <v>11070</v>
      </c>
      <c r="P11" s="171">
        <f>O11/N11</f>
        <v>0.17637346672716786</v>
      </c>
      <c r="Q11" s="162"/>
      <c r="R11" s="172">
        <f>SUM(R3:R10)</f>
        <v>88165.167796099995</v>
      </c>
      <c r="S11" s="172">
        <f>SUM(S3:S10)</f>
        <v>16137</v>
      </c>
      <c r="T11" s="171">
        <f>S11/R11</f>
        <v>0.18303146699975797</v>
      </c>
      <c r="U11" s="162"/>
      <c r="V11" s="172">
        <f>SUM(V3:V10)</f>
        <v>118447.76705760001</v>
      </c>
      <c r="W11" s="172">
        <f>SUM(W3:W10)</f>
        <v>31669</v>
      </c>
      <c r="X11" s="171">
        <f>W11/V11</f>
        <v>0.26736679624023363</v>
      </c>
      <c r="Y11" s="158"/>
      <c r="Z11" s="172">
        <f>SUM(Z3:Z10)</f>
        <v>15623</v>
      </c>
      <c r="AA11" s="172">
        <f>SUM(AA3:AA10)</f>
        <v>22609</v>
      </c>
      <c r="AB11" s="172">
        <f>SUM(AB3:AB10)</f>
        <v>45745</v>
      </c>
      <c r="AC11" s="158"/>
    </row>
    <row r="12" spans="1:29" x14ac:dyDescent="0.25">
      <c r="A12" s="158"/>
      <c r="B12" s="173"/>
      <c r="C12" s="158"/>
      <c r="D12" s="174"/>
      <c r="E12" s="158"/>
      <c r="F12" s="173"/>
      <c r="G12" s="158"/>
      <c r="H12" s="174"/>
      <c r="I12" s="158"/>
      <c r="J12" s="173"/>
      <c r="K12" s="158"/>
      <c r="L12" s="174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</row>
    <row r="13" spans="1:29" x14ac:dyDescent="0.25">
      <c r="A13" s="163" t="s">
        <v>177</v>
      </c>
      <c r="B13" s="163" t="s">
        <v>178</v>
      </c>
      <c r="C13" s="162"/>
      <c r="D13" s="162"/>
      <c r="E13" s="162"/>
      <c r="F13" s="163" t="s">
        <v>179</v>
      </c>
      <c r="G13" s="162"/>
      <c r="H13" s="162"/>
      <c r="I13" s="162"/>
      <c r="M13" s="158"/>
      <c r="N13" s="163" t="s">
        <v>180</v>
      </c>
      <c r="O13" s="158"/>
      <c r="P13" s="158"/>
      <c r="Q13" s="158"/>
      <c r="R13" s="163" t="s">
        <v>181</v>
      </c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8"/>
    </row>
    <row r="14" spans="1:29" ht="15.75" thickBot="1" x14ac:dyDescent="0.3">
      <c r="A14" s="160" t="s">
        <v>147</v>
      </c>
      <c r="B14" s="160" t="s">
        <v>53</v>
      </c>
      <c r="C14" s="160" t="s">
        <v>54</v>
      </c>
      <c r="D14" s="160" t="s">
        <v>55</v>
      </c>
      <c r="E14" s="163"/>
      <c r="F14" s="160" t="s">
        <v>53</v>
      </c>
      <c r="G14" s="160" t="s">
        <v>54</v>
      </c>
      <c r="H14" s="160" t="s">
        <v>55</v>
      </c>
      <c r="I14" s="163"/>
      <c r="M14" s="160" t="s">
        <v>147</v>
      </c>
      <c r="N14" s="160" t="s">
        <v>53</v>
      </c>
      <c r="O14" s="160" t="s">
        <v>54</v>
      </c>
      <c r="P14" s="160" t="s">
        <v>55</v>
      </c>
      <c r="Q14" s="158"/>
      <c r="R14" s="160" t="s">
        <v>53</v>
      </c>
      <c r="S14" s="160" t="s">
        <v>54</v>
      </c>
      <c r="T14" s="160" t="s">
        <v>55</v>
      </c>
      <c r="U14" s="158"/>
      <c r="V14" s="158"/>
      <c r="W14" s="158"/>
      <c r="X14" s="158"/>
      <c r="Y14" s="158"/>
      <c r="Z14" s="158"/>
      <c r="AA14" s="158"/>
      <c r="AB14" s="158"/>
      <c r="AC14" s="158"/>
    </row>
    <row r="15" spans="1:29" x14ac:dyDescent="0.25">
      <c r="A15" s="162" t="s">
        <v>0</v>
      </c>
      <c r="B15" s="168">
        <f t="shared" ref="B15:B21" si="9">1-D3</f>
        <v>0.69262295924489115</v>
      </c>
      <c r="C15" s="168">
        <f t="shared" ref="C15:C21" si="10">1-H3</f>
        <v>0.73612569228006164</v>
      </c>
      <c r="D15" s="168">
        <f t="shared" ref="D15:D21" si="11">1-L3</f>
        <v>0.6482042941337125</v>
      </c>
      <c r="E15" s="162"/>
      <c r="F15" s="168">
        <f t="shared" ref="F15:F21" si="12">1-P3</f>
        <v>0.63320338770638862</v>
      </c>
      <c r="G15" s="168">
        <f t="shared" ref="G15:G21" si="13">1-T3</f>
        <v>0.69493748643166164</v>
      </c>
      <c r="H15" s="168">
        <f t="shared" ref="H15:H21" si="14">1-X3</f>
        <v>0.54171288273804463</v>
      </c>
      <c r="I15" s="162"/>
      <c r="M15" s="162" t="s">
        <v>0</v>
      </c>
      <c r="N15" s="165">
        <f t="shared" ref="N15:N21" si="15">(C3+O3)/(B3+N3)</f>
        <v>0.34337863655556494</v>
      </c>
      <c r="O15" s="178">
        <f t="shared" ref="O15:O21" si="16">(G3+S3)/(F3+R3)</f>
        <v>0.28918697099868207</v>
      </c>
      <c r="P15" s="178">
        <f t="shared" ref="P15:P21" si="17">(K3+S3)/(J3+V3)</f>
        <v>0.29094971758888466</v>
      </c>
      <c r="Q15" s="158"/>
      <c r="R15" s="175">
        <f>1-N15</f>
        <v>0.65662136344443511</v>
      </c>
      <c r="S15" s="175">
        <f>1-O15</f>
        <v>0.71081302900131793</v>
      </c>
      <c r="T15" s="175">
        <f>1-P15</f>
        <v>0.70905028241111534</v>
      </c>
      <c r="U15" s="158"/>
      <c r="V15" s="158"/>
      <c r="W15" s="158"/>
      <c r="X15" s="158"/>
      <c r="Y15" s="158"/>
      <c r="Z15" s="158"/>
      <c r="AA15" s="158"/>
      <c r="AB15" s="158"/>
      <c r="AC15" s="158"/>
    </row>
    <row r="16" spans="1:29" x14ac:dyDescent="0.25">
      <c r="A16" s="162" t="s">
        <v>1</v>
      </c>
      <c r="B16" s="168">
        <f t="shared" si="9"/>
        <v>0.86845905506642795</v>
      </c>
      <c r="C16" s="168">
        <f t="shared" si="10"/>
        <v>0.85396002259903314</v>
      </c>
      <c r="D16" s="168">
        <f t="shared" si="11"/>
        <v>0.84639116998557751</v>
      </c>
      <c r="E16" s="162"/>
      <c r="F16" s="168">
        <f t="shared" si="12"/>
        <v>0.8775381498346424</v>
      </c>
      <c r="G16" s="168">
        <f t="shared" si="13"/>
        <v>0.83930179026116913</v>
      </c>
      <c r="H16" s="168">
        <f t="shared" si="14"/>
        <v>0.78212619957278107</v>
      </c>
      <c r="I16" s="162"/>
      <c r="M16" s="162" t="s">
        <v>1</v>
      </c>
      <c r="N16" s="165">
        <f t="shared" si="15"/>
        <v>0.12385282584004122</v>
      </c>
      <c r="O16" s="178">
        <f t="shared" si="16"/>
        <v>0.15829709572565223</v>
      </c>
      <c r="P16" s="178">
        <f t="shared" si="17"/>
        <v>0.14167942304526016</v>
      </c>
      <c r="Q16" s="158"/>
      <c r="R16" s="175">
        <f t="shared" ref="R16:R21" si="18">1-N16</f>
        <v>0.8761471741599588</v>
      </c>
      <c r="S16" s="175">
        <f t="shared" ref="S16:S21" si="19">1-O16</f>
        <v>0.8417029042743478</v>
      </c>
      <c r="T16" s="175">
        <f t="shared" ref="T16:T21" si="20">1-P16</f>
        <v>0.85832057695473984</v>
      </c>
      <c r="U16" s="158"/>
      <c r="V16" s="158"/>
      <c r="W16" s="158"/>
      <c r="X16" s="158"/>
      <c r="Y16" s="158"/>
      <c r="Z16" s="158"/>
      <c r="AA16" s="158"/>
      <c r="AB16" s="158"/>
      <c r="AC16" s="158"/>
    </row>
    <row r="17" spans="1:29" x14ac:dyDescent="0.25">
      <c r="A17" s="162" t="s">
        <v>2</v>
      </c>
      <c r="B17" s="168">
        <f t="shared" si="9"/>
        <v>0.97676954346503853</v>
      </c>
      <c r="C17" s="168">
        <f t="shared" si="10"/>
        <v>0.96004499443519065</v>
      </c>
      <c r="D17" s="168">
        <f t="shared" si="11"/>
        <v>0.95944897996141765</v>
      </c>
      <c r="E17" s="162"/>
      <c r="F17" s="168">
        <f t="shared" si="12"/>
        <v>0.97762352407972719</v>
      </c>
      <c r="G17" s="168">
        <f t="shared" si="13"/>
        <v>0.96127028119490143</v>
      </c>
      <c r="H17" s="168">
        <f t="shared" si="14"/>
        <v>0.93219437405589689</v>
      </c>
      <c r="I17" s="162"/>
      <c r="M17" s="162" t="s">
        <v>2</v>
      </c>
      <c r="N17" s="165">
        <f t="shared" si="15"/>
        <v>2.2586384161388237E-2</v>
      </c>
      <c r="O17" s="178">
        <f t="shared" si="16"/>
        <v>3.9034052073172169E-2</v>
      </c>
      <c r="P17" s="178">
        <f t="shared" si="17"/>
        <v>2.8955602637818503E-2</v>
      </c>
      <c r="Q17" s="158"/>
      <c r="R17" s="175">
        <f t="shared" si="18"/>
        <v>0.97741361583861175</v>
      </c>
      <c r="S17" s="175">
        <f t="shared" si="19"/>
        <v>0.96096594792682788</v>
      </c>
      <c r="T17" s="175">
        <f t="shared" si="20"/>
        <v>0.97104439736218151</v>
      </c>
      <c r="U17" s="158"/>
      <c r="V17" s="158"/>
      <c r="W17" s="158"/>
      <c r="X17" s="158"/>
      <c r="Y17" s="158"/>
      <c r="Z17" s="158"/>
      <c r="AA17" s="158"/>
      <c r="AB17" s="158"/>
      <c r="AC17" s="158"/>
    </row>
    <row r="18" spans="1:29" x14ac:dyDescent="0.25">
      <c r="A18" s="162" t="s">
        <v>3</v>
      </c>
      <c r="B18" s="168">
        <f t="shared" si="9"/>
        <v>1</v>
      </c>
      <c r="C18" s="168">
        <f t="shared" si="10"/>
        <v>1</v>
      </c>
      <c r="D18" s="168">
        <f t="shared" si="11"/>
        <v>0.97928873539399419</v>
      </c>
      <c r="E18" s="162"/>
      <c r="F18" s="168">
        <f t="shared" si="12"/>
        <v>0.99898943130621021</v>
      </c>
      <c r="G18" s="168">
        <f t="shared" si="13"/>
        <v>0.99756586704949335</v>
      </c>
      <c r="H18" s="168">
        <f t="shared" si="14"/>
        <v>0.97786631776843069</v>
      </c>
      <c r="I18" s="162"/>
      <c r="M18" s="162" t="s">
        <v>3</v>
      </c>
      <c r="N18" s="165">
        <f t="shared" si="15"/>
        <v>7.8475067401922473E-4</v>
      </c>
      <c r="O18" s="178">
        <f t="shared" si="16"/>
        <v>1.7508248725126977E-3</v>
      </c>
      <c r="P18" s="178">
        <f t="shared" si="17"/>
        <v>8.2431695658029477E-3</v>
      </c>
      <c r="Q18" s="158"/>
      <c r="R18" s="175">
        <f t="shared" si="18"/>
        <v>0.99921524932598083</v>
      </c>
      <c r="S18" s="175">
        <f t="shared" si="19"/>
        <v>0.99824917512748734</v>
      </c>
      <c r="T18" s="175">
        <f t="shared" si="20"/>
        <v>0.99175683043419705</v>
      </c>
      <c r="U18" s="158"/>
      <c r="V18" s="158"/>
      <c r="W18" s="158"/>
      <c r="X18" s="158"/>
      <c r="Y18" s="158"/>
      <c r="Z18" s="158"/>
      <c r="AA18" s="158"/>
      <c r="AB18" s="158"/>
      <c r="AC18" s="158"/>
    </row>
    <row r="19" spans="1:29" x14ac:dyDescent="0.25">
      <c r="A19" s="162" t="s">
        <v>4</v>
      </c>
      <c r="B19" s="168">
        <f t="shared" si="9"/>
        <v>0.9991237102080488</v>
      </c>
      <c r="C19" s="168">
        <f t="shared" si="10"/>
        <v>0.99616184300918909</v>
      </c>
      <c r="D19" s="168">
        <f t="shared" si="11"/>
        <v>0.9923437051852364</v>
      </c>
      <c r="E19" s="162"/>
      <c r="F19" s="168">
        <f t="shared" si="12"/>
        <v>0.7630752319752212</v>
      </c>
      <c r="G19" s="168">
        <f t="shared" si="13"/>
        <v>0.69473598969136163</v>
      </c>
      <c r="H19" s="168">
        <f t="shared" si="14"/>
        <v>0.66893515917529744</v>
      </c>
      <c r="I19" s="162"/>
      <c r="M19" s="162" t="s">
        <v>4</v>
      </c>
      <c r="N19" s="165">
        <f t="shared" si="15"/>
        <v>0.16116133009722958</v>
      </c>
      <c r="O19" s="178">
        <f t="shared" si="16"/>
        <v>0.19903421892038733</v>
      </c>
      <c r="P19" s="178">
        <f t="shared" si="17"/>
        <v>0.18006818460770244</v>
      </c>
      <c r="Q19" s="158"/>
      <c r="R19" s="175">
        <f t="shared" si="18"/>
        <v>0.83883866990277045</v>
      </c>
      <c r="S19" s="175">
        <f t="shared" si="19"/>
        <v>0.80096578107961269</v>
      </c>
      <c r="T19" s="175">
        <f t="shared" si="20"/>
        <v>0.81993181539229754</v>
      </c>
      <c r="U19" s="158"/>
      <c r="V19" s="158"/>
      <c r="W19" s="158"/>
      <c r="X19" s="158"/>
      <c r="Y19" s="158"/>
      <c r="Z19" s="158"/>
      <c r="AA19" s="158"/>
      <c r="AB19" s="158"/>
      <c r="AC19" s="158"/>
    </row>
    <row r="20" spans="1:29" x14ac:dyDescent="0.25">
      <c r="A20" s="162" t="s">
        <v>5</v>
      </c>
      <c r="B20" s="168">
        <f t="shared" si="9"/>
        <v>0.93790649164982964</v>
      </c>
      <c r="C20" s="168">
        <f t="shared" si="10"/>
        <v>0.9066240632341539</v>
      </c>
      <c r="D20" s="168">
        <f t="shared" si="11"/>
        <v>0.82895664233838895</v>
      </c>
      <c r="E20" s="162"/>
      <c r="F20" s="168">
        <f t="shared" si="12"/>
        <v>0.95034316367430716</v>
      </c>
      <c r="G20" s="168">
        <f t="shared" si="13"/>
        <v>0.9083949592677667</v>
      </c>
      <c r="H20" s="168">
        <f t="shared" si="14"/>
        <v>0.76955937647333084</v>
      </c>
      <c r="I20" s="162"/>
      <c r="M20" s="162" t="s">
        <v>5</v>
      </c>
      <c r="N20" s="165">
        <f t="shared" si="15"/>
        <v>5.2969606435738344E-2</v>
      </c>
      <c r="O20" s="178">
        <f t="shared" si="16"/>
        <v>9.2282661957248754E-2</v>
      </c>
      <c r="P20" s="178">
        <f t="shared" si="17"/>
        <v>0.10916798689561942</v>
      </c>
      <c r="Q20" s="158"/>
      <c r="R20" s="175">
        <f t="shared" si="18"/>
        <v>0.94703039356426166</v>
      </c>
      <c r="S20" s="175">
        <f t="shared" si="19"/>
        <v>0.90771733804275123</v>
      </c>
      <c r="T20" s="175">
        <f t="shared" si="20"/>
        <v>0.89083201310438054</v>
      </c>
      <c r="U20" s="158"/>
      <c r="V20" s="158"/>
      <c r="W20" s="158"/>
      <c r="X20" s="158"/>
      <c r="Y20" s="158"/>
      <c r="Z20" s="158"/>
      <c r="AA20" s="158"/>
      <c r="AB20" s="158"/>
      <c r="AC20" s="158"/>
    </row>
    <row r="21" spans="1:29" x14ac:dyDescent="0.25">
      <c r="A21" s="162" t="s">
        <v>6</v>
      </c>
      <c r="B21" s="168">
        <f t="shared" si="9"/>
        <v>0.90033482814029397</v>
      </c>
      <c r="C21" s="168">
        <f t="shared" si="10"/>
        <v>0.7583203156034799</v>
      </c>
      <c r="D21" s="168">
        <f t="shared" si="11"/>
        <v>0.52093945287910048</v>
      </c>
      <c r="E21" s="162"/>
      <c r="F21" s="168">
        <f t="shared" si="12"/>
        <v>0.8328120432238364</v>
      </c>
      <c r="G21" s="168">
        <f t="shared" si="13"/>
        <v>0.73430745583381596</v>
      </c>
      <c r="H21" s="168">
        <f t="shared" si="14"/>
        <v>0.48500329034196699</v>
      </c>
      <c r="I21" s="162"/>
      <c r="M21" s="162" t="s">
        <v>6</v>
      </c>
      <c r="N21" s="165">
        <f t="shared" si="15"/>
        <v>0.14896562890983059</v>
      </c>
      <c r="O21" s="178">
        <f t="shared" si="16"/>
        <v>0.25740465164396525</v>
      </c>
      <c r="P21" s="178">
        <f t="shared" si="17"/>
        <v>0.30629486783296539</v>
      </c>
      <c r="Q21" s="158"/>
      <c r="R21" s="175">
        <f t="shared" si="18"/>
        <v>0.85103437109016944</v>
      </c>
      <c r="S21" s="175">
        <f t="shared" si="19"/>
        <v>0.7425953483560348</v>
      </c>
      <c r="T21" s="175">
        <f t="shared" si="20"/>
        <v>0.69370513216703467</v>
      </c>
      <c r="U21" s="158"/>
      <c r="V21" s="158"/>
      <c r="W21" s="158"/>
      <c r="X21" s="158"/>
      <c r="Y21" s="158"/>
      <c r="Z21" s="158"/>
      <c r="AA21" s="158"/>
      <c r="AB21" s="158"/>
      <c r="AC21" s="158"/>
    </row>
    <row r="22" spans="1:29" ht="15.75" thickBot="1" x14ac:dyDescent="0.3">
      <c r="A22" s="162"/>
      <c r="B22" s="162"/>
      <c r="C22" s="162"/>
      <c r="D22" s="162"/>
      <c r="E22" s="162"/>
      <c r="F22" s="162"/>
      <c r="G22" s="162"/>
      <c r="H22" s="162"/>
      <c r="I22" s="162"/>
      <c r="M22" s="162"/>
      <c r="N22" s="165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8"/>
      <c r="AB22" s="158"/>
      <c r="AC22" s="158"/>
    </row>
    <row r="23" spans="1:29" ht="15.75" thickBot="1" x14ac:dyDescent="0.3">
      <c r="A23" s="169" t="s">
        <v>39</v>
      </c>
      <c r="B23" s="179">
        <f>1-D11</f>
        <v>0.81302627584508858</v>
      </c>
      <c r="C23" s="179">
        <f>1-H11</f>
        <v>0.82562733527399024</v>
      </c>
      <c r="D23" s="179">
        <f>1-L11</f>
        <v>0.77258802931878545</v>
      </c>
      <c r="E23" s="162"/>
      <c r="F23" s="179">
        <f>1-P11</f>
        <v>0.82362653327283208</v>
      </c>
      <c r="G23" s="179">
        <f>1-T11</f>
        <v>0.81696853300024208</v>
      </c>
      <c r="H23" s="179">
        <f>1-X11</f>
        <v>0.73263320375976637</v>
      </c>
      <c r="I23" s="162"/>
      <c r="M23" s="169" t="s">
        <v>39</v>
      </c>
      <c r="N23" s="171">
        <f>(C11+O11)/(B11+N11)</f>
        <v>0.17933650841269327</v>
      </c>
      <c r="O23" s="180">
        <f>(G11+S11)/(F11+R11)</f>
        <v>0.18046620074410419</v>
      </c>
      <c r="P23" s="180">
        <f>(K11+S11)/(J11+V11)</f>
        <v>0.16752960439613432</v>
      </c>
      <c r="Q23" s="158"/>
      <c r="R23" s="176">
        <f>1-N23</f>
        <v>0.82066349158730678</v>
      </c>
      <c r="S23" s="176">
        <f>1-O23</f>
        <v>0.81953379925589576</v>
      </c>
      <c r="T23" s="176">
        <f>1-P23</f>
        <v>0.83247039560386571</v>
      </c>
      <c r="U23" s="158"/>
      <c r="V23" s="158"/>
      <c r="W23" s="158"/>
      <c r="X23" s="158"/>
      <c r="Y23" s="158"/>
      <c r="Z23" s="158"/>
      <c r="AA23" s="158"/>
      <c r="AB23" s="158"/>
      <c r="AC23" s="158"/>
    </row>
    <row r="24" spans="1:29" x14ac:dyDescent="0.25">
      <c r="A24" s="158"/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58"/>
      <c r="Z24" s="158"/>
      <c r="AA24" s="158"/>
      <c r="AB24" s="158"/>
      <c r="AC24" s="158"/>
    </row>
    <row r="25" spans="1:29" x14ac:dyDescent="0.25">
      <c r="A25" s="158"/>
      <c r="B25" s="158"/>
      <c r="C25" s="158"/>
      <c r="D25" s="158"/>
      <c r="E25" s="158"/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58"/>
      <c r="Z25" s="158"/>
      <c r="AA25" s="158"/>
      <c r="AB25" s="158"/>
      <c r="AC25" s="158"/>
    </row>
    <row r="26" spans="1:29" ht="15.75" thickBot="1" x14ac:dyDescent="0.3">
      <c r="A26" s="160" t="s">
        <v>147</v>
      </c>
      <c r="B26" s="160" t="s">
        <v>53</v>
      </c>
      <c r="C26" s="160" t="s">
        <v>54</v>
      </c>
      <c r="D26" s="160" t="s">
        <v>55</v>
      </c>
      <c r="E26" s="160"/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58"/>
      <c r="Z26" s="158"/>
      <c r="AA26" s="158"/>
      <c r="AB26" s="158"/>
      <c r="AC26" s="158"/>
    </row>
    <row r="27" spans="1:29" x14ac:dyDescent="0.25">
      <c r="A27" s="162" t="s">
        <v>0</v>
      </c>
      <c r="B27" s="158">
        <v>10604</v>
      </c>
      <c r="C27" s="158">
        <v>12431</v>
      </c>
      <c r="D27" s="158">
        <v>22063</v>
      </c>
      <c r="E27" s="158"/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</row>
    <row r="28" spans="1:29" x14ac:dyDescent="0.25">
      <c r="A28" s="162" t="s">
        <v>1</v>
      </c>
      <c r="B28">
        <v>2827</v>
      </c>
      <c r="C28">
        <v>4943</v>
      </c>
      <c r="D28">
        <v>7750</v>
      </c>
    </row>
    <row r="29" spans="1:29" x14ac:dyDescent="0.25">
      <c r="A29" s="162" t="s">
        <v>2</v>
      </c>
      <c r="B29">
        <v>356</v>
      </c>
      <c r="C29">
        <v>944</v>
      </c>
      <c r="D29">
        <v>2465</v>
      </c>
    </row>
    <row r="30" spans="1:29" x14ac:dyDescent="0.25">
      <c r="A30" s="162" t="s">
        <v>3</v>
      </c>
      <c r="B30">
        <v>2</v>
      </c>
      <c r="C30">
        <v>6</v>
      </c>
      <c r="D30">
        <v>126</v>
      </c>
    </row>
    <row r="31" spans="1:29" x14ac:dyDescent="0.25">
      <c r="A31" s="162" t="s">
        <v>4</v>
      </c>
      <c r="B31">
        <v>573</v>
      </c>
      <c r="C31">
        <v>1030</v>
      </c>
      <c r="D31">
        <v>1194</v>
      </c>
    </row>
    <row r="32" spans="1:29" x14ac:dyDescent="0.25">
      <c r="A32" s="162" t="s">
        <v>5</v>
      </c>
      <c r="B32">
        <v>253</v>
      </c>
      <c r="C32">
        <v>811</v>
      </c>
      <c r="D32">
        <v>4176</v>
      </c>
    </row>
    <row r="33" spans="1:4" x14ac:dyDescent="0.25">
      <c r="A33" s="162" t="s">
        <v>6</v>
      </c>
      <c r="B33">
        <v>1008</v>
      </c>
      <c r="C33">
        <v>2444</v>
      </c>
      <c r="D33">
        <v>7971</v>
      </c>
    </row>
    <row r="34" spans="1:4" ht="15.75" thickBot="1" x14ac:dyDescent="0.3">
      <c r="A34" s="162"/>
    </row>
    <row r="35" spans="1:4" ht="15.75" thickBot="1" x14ac:dyDescent="0.3">
      <c r="A35" s="169" t="s">
        <v>39</v>
      </c>
      <c r="B35" s="181">
        <v>15623</v>
      </c>
      <c r="C35" s="181">
        <v>22609</v>
      </c>
      <c r="D35" s="181">
        <v>45745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95C41-D34D-455D-82D2-2490556F47B1}">
  <sheetPr>
    <tabColor rgb="FF00B0F0"/>
  </sheetPr>
  <dimension ref="B1:AL53"/>
  <sheetViews>
    <sheetView workbookViewId="0"/>
  </sheetViews>
  <sheetFormatPr defaultRowHeight="15" x14ac:dyDescent="0.25"/>
  <cols>
    <col min="1" max="1" width="6" customWidth="1"/>
    <col min="2" max="2" width="11.5703125" customWidth="1"/>
    <col min="5" max="5" width="4.7109375" customWidth="1"/>
    <col min="6" max="6" width="9.140625" customWidth="1"/>
    <col min="10" max="10" width="3.28515625" customWidth="1"/>
    <col min="11" max="11" width="9.140625" customWidth="1"/>
    <col min="15" max="15" width="3.28515625" customWidth="1"/>
    <col min="16" max="16" width="9.140625" customWidth="1"/>
    <col min="20" max="20" width="4.5703125" customWidth="1"/>
    <col min="21" max="21" width="9.140625" customWidth="1"/>
    <col min="25" max="25" width="3.5703125" customWidth="1"/>
    <col min="26" max="26" width="9.140625" customWidth="1"/>
    <col min="30" max="30" width="3.5703125" customWidth="1"/>
    <col min="31" max="31" width="9.140625" customWidth="1"/>
    <col min="35" max="35" width="2.7109375" customWidth="1"/>
    <col min="36" max="38" width="9.140625" customWidth="1"/>
    <col min="39" max="39" width="2.7109375" customWidth="1"/>
  </cols>
  <sheetData>
    <row r="1" spans="2:38" x14ac:dyDescent="0.25">
      <c r="B1" s="10" t="s">
        <v>87</v>
      </c>
    </row>
    <row r="2" spans="2:38" x14ac:dyDescent="0.25">
      <c r="B2" t="s">
        <v>88</v>
      </c>
    </row>
    <row r="3" spans="2:38" ht="15.75" customHeight="1" thickBot="1" x14ac:dyDescent="0.3"/>
    <row r="4" spans="2:38" ht="15.75" customHeight="1" thickBot="1" x14ac:dyDescent="0.3">
      <c r="C4" s="18"/>
      <c r="D4" s="18"/>
      <c r="G4" s="194" t="s">
        <v>45</v>
      </c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V4" s="194" t="s">
        <v>46</v>
      </c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J4" s="203" t="s">
        <v>186</v>
      </c>
      <c r="AK4" s="203"/>
      <c r="AL4" s="203"/>
    </row>
    <row r="5" spans="2:38" ht="21.75" customHeight="1" thickBot="1" x14ac:dyDescent="0.3">
      <c r="B5" s="205" t="s">
        <v>38</v>
      </c>
      <c r="C5" s="194" t="s">
        <v>93</v>
      </c>
      <c r="D5" s="190"/>
      <c r="E5" s="77"/>
      <c r="F5" s="77"/>
      <c r="G5" s="194" t="s">
        <v>53</v>
      </c>
      <c r="H5" s="190"/>
      <c r="I5" s="190"/>
      <c r="L5" s="194" t="s">
        <v>54</v>
      </c>
      <c r="M5" s="190"/>
      <c r="N5" s="190"/>
      <c r="Q5" s="194" t="s">
        <v>55</v>
      </c>
      <c r="R5" s="190"/>
      <c r="S5" s="190"/>
      <c r="V5" s="194" t="s">
        <v>53</v>
      </c>
      <c r="W5" s="190"/>
      <c r="X5" s="190"/>
      <c r="AA5" s="194" t="s">
        <v>54</v>
      </c>
      <c r="AB5" s="190"/>
      <c r="AC5" s="190"/>
      <c r="AF5" s="194" t="s">
        <v>55</v>
      </c>
      <c r="AG5" s="190"/>
      <c r="AH5" s="190"/>
      <c r="AJ5" s="204"/>
      <c r="AK5" s="204"/>
      <c r="AL5" s="204"/>
    </row>
    <row r="6" spans="2:38" ht="25.5" customHeight="1" thickBot="1" x14ac:dyDescent="0.3">
      <c r="B6" s="201"/>
      <c r="C6" s="151" t="s">
        <v>84</v>
      </c>
      <c r="D6" s="7" t="s">
        <v>85</v>
      </c>
      <c r="E6" s="78"/>
      <c r="F6" s="37" t="s">
        <v>53</v>
      </c>
      <c r="G6" s="151" t="s">
        <v>84</v>
      </c>
      <c r="H6" s="7" t="s">
        <v>85</v>
      </c>
      <c r="I6" s="7" t="s">
        <v>101</v>
      </c>
      <c r="K6" s="37" t="s">
        <v>54</v>
      </c>
      <c r="L6" s="151" t="s">
        <v>84</v>
      </c>
      <c r="M6" s="7" t="s">
        <v>85</v>
      </c>
      <c r="N6" s="7" t="s">
        <v>101</v>
      </c>
      <c r="P6" s="37" t="s">
        <v>55</v>
      </c>
      <c r="Q6" s="151" t="s">
        <v>84</v>
      </c>
      <c r="R6" s="7" t="s">
        <v>85</v>
      </c>
      <c r="S6" s="7" t="s">
        <v>101</v>
      </c>
      <c r="U6" s="37" t="s">
        <v>53</v>
      </c>
      <c r="V6" s="151" t="s">
        <v>84</v>
      </c>
      <c r="W6" s="7" t="s">
        <v>85</v>
      </c>
      <c r="X6" s="7" t="s">
        <v>97</v>
      </c>
      <c r="Z6" s="37" t="s">
        <v>54</v>
      </c>
      <c r="AA6" s="151" t="s">
        <v>84</v>
      </c>
      <c r="AB6" s="7" t="s">
        <v>85</v>
      </c>
      <c r="AC6" s="7" t="s">
        <v>97</v>
      </c>
      <c r="AE6" s="37" t="s">
        <v>55</v>
      </c>
      <c r="AF6" s="151" t="s">
        <v>84</v>
      </c>
      <c r="AG6" s="7" t="s">
        <v>85</v>
      </c>
      <c r="AH6" s="7" t="s">
        <v>97</v>
      </c>
      <c r="AJ6" s="37" t="s">
        <v>53</v>
      </c>
      <c r="AK6" s="37" t="s">
        <v>54</v>
      </c>
      <c r="AL6" s="37" t="s">
        <v>55</v>
      </c>
    </row>
    <row r="7" spans="2:38" x14ac:dyDescent="0.25">
      <c r="B7" s="49" t="s">
        <v>0</v>
      </c>
      <c r="C7" s="148">
        <v>1319.150609</v>
      </c>
      <c r="D7" s="18">
        <v>28.407137599999999</v>
      </c>
      <c r="E7" s="18"/>
      <c r="F7" s="40">
        <v>12170.7203336</v>
      </c>
      <c r="G7" s="148">
        <v>484</v>
      </c>
      <c r="H7" s="18">
        <v>3741</v>
      </c>
      <c r="I7" s="20">
        <f>G7/H7</f>
        <v>0.12937717187917669</v>
      </c>
      <c r="K7" s="40">
        <v>16568.4944388</v>
      </c>
      <c r="L7" s="148">
        <v>528</v>
      </c>
      <c r="M7" s="18">
        <v>4372</v>
      </c>
      <c r="N7" s="20">
        <f>L7/M7</f>
        <v>0.12076852698993595</v>
      </c>
      <c r="P7" s="40">
        <v>20929.760873199997</v>
      </c>
      <c r="Q7" s="148">
        <v>431</v>
      </c>
      <c r="R7" s="18">
        <v>7363</v>
      </c>
      <c r="S7" s="20">
        <f>Q7/R7</f>
        <v>5.8535922857530898E-2</v>
      </c>
      <c r="U7" s="40">
        <v>18710.641728900002</v>
      </c>
      <c r="V7" s="148">
        <v>711</v>
      </c>
      <c r="W7" s="18">
        <v>6863</v>
      </c>
      <c r="X7" s="20">
        <f>V7/W7</f>
        <v>0.10359900917965904</v>
      </c>
      <c r="Z7" s="40">
        <v>26417.536214899996</v>
      </c>
      <c r="AA7" s="148">
        <v>674</v>
      </c>
      <c r="AB7" s="18">
        <v>8059</v>
      </c>
      <c r="AC7" s="20">
        <f>AA7/AB7</f>
        <v>8.3633205112296813E-2</v>
      </c>
      <c r="AE7" s="40">
        <v>32075.961654400002</v>
      </c>
      <c r="AF7" s="148">
        <v>473</v>
      </c>
      <c r="AG7" s="18">
        <v>14700</v>
      </c>
      <c r="AH7" s="20">
        <f>AF7/AG7</f>
        <v>3.2176870748299322E-2</v>
      </c>
      <c r="AJ7" s="18">
        <f>G7+V7</f>
        <v>1195</v>
      </c>
      <c r="AK7" s="18">
        <f>L7+AA7</f>
        <v>1202</v>
      </c>
      <c r="AL7" s="18">
        <f>Q7+AF7</f>
        <v>904</v>
      </c>
    </row>
    <row r="8" spans="2:38" x14ac:dyDescent="0.25">
      <c r="B8" s="49" t="s">
        <v>1</v>
      </c>
      <c r="C8" s="148">
        <v>1240.5522189999999</v>
      </c>
      <c r="D8" s="18">
        <v>22.057635699999999</v>
      </c>
      <c r="E8" s="18"/>
      <c r="F8" s="40">
        <v>3497.0100011999994</v>
      </c>
      <c r="G8" s="148">
        <v>89</v>
      </c>
      <c r="H8" s="18">
        <v>460</v>
      </c>
      <c r="I8" s="20">
        <f>G8/H8</f>
        <v>0.19347826086956521</v>
      </c>
      <c r="K8" s="40">
        <v>5115.0377677000006</v>
      </c>
      <c r="L8" s="148">
        <v>102</v>
      </c>
      <c r="M8" s="18">
        <v>747</v>
      </c>
      <c r="N8" s="20">
        <f>L8/M8</f>
        <v>0.13654618473895583</v>
      </c>
      <c r="P8" s="40">
        <v>7545.1391687000014</v>
      </c>
      <c r="Q8" s="148">
        <v>195</v>
      </c>
      <c r="R8" s="18">
        <v>1159</v>
      </c>
      <c r="S8" s="20">
        <f>Q8/R8</f>
        <v>0.16824849007765316</v>
      </c>
      <c r="U8" s="40">
        <v>19328.468390800001</v>
      </c>
      <c r="V8" s="148">
        <v>563</v>
      </c>
      <c r="W8" s="18">
        <v>2367</v>
      </c>
      <c r="X8" s="20">
        <f>V8/W8</f>
        <v>0.23785382340515421</v>
      </c>
      <c r="Z8" s="40">
        <v>26111.056288799995</v>
      </c>
      <c r="AA8" s="148">
        <v>517</v>
      </c>
      <c r="AB8" s="18">
        <v>4196</v>
      </c>
      <c r="AC8" s="20">
        <f>AA8/AB8</f>
        <v>0.12321258341277407</v>
      </c>
      <c r="AE8" s="40">
        <v>30251.457435800006</v>
      </c>
      <c r="AF8" s="148">
        <v>704</v>
      </c>
      <c r="AG8" s="18">
        <v>6591</v>
      </c>
      <c r="AH8" s="20">
        <f>AF8/AG8</f>
        <v>0.10681231983007131</v>
      </c>
      <c r="AJ8" s="18">
        <f t="shared" ref="AJ8:AJ13" si="0">G8+V8</f>
        <v>652</v>
      </c>
      <c r="AK8" s="18">
        <f t="shared" ref="AK8:AK13" si="1">L8+AA8</f>
        <v>619</v>
      </c>
      <c r="AL8" s="18">
        <f t="shared" ref="AL8:AL13" si="2">Q8+AF8</f>
        <v>899</v>
      </c>
    </row>
    <row r="9" spans="2:38" x14ac:dyDescent="0.25">
      <c r="B9" s="49" t="s">
        <v>2</v>
      </c>
      <c r="C9" s="148">
        <v>1428.2833224999999</v>
      </c>
      <c r="D9" s="18">
        <v>41.980437799999997</v>
      </c>
      <c r="E9" s="18"/>
      <c r="F9" s="40">
        <v>3874.2243341000003</v>
      </c>
      <c r="G9" s="148">
        <v>79</v>
      </c>
      <c r="H9" s="18">
        <v>90</v>
      </c>
      <c r="I9" s="20">
        <f>G9/H9</f>
        <v>0.87777777777777777</v>
      </c>
      <c r="K9" s="40">
        <v>6006.7567657</v>
      </c>
      <c r="L9" s="148">
        <v>53</v>
      </c>
      <c r="M9" s="18">
        <v>240</v>
      </c>
      <c r="N9" s="20">
        <f>L9/M9</f>
        <v>0.22083333333333333</v>
      </c>
      <c r="P9" s="40">
        <v>12058.882847700001</v>
      </c>
      <c r="Q9" s="148">
        <v>113</v>
      </c>
      <c r="R9" s="18">
        <v>489</v>
      </c>
      <c r="S9" s="20">
        <f>Q9/R9</f>
        <v>0.2310838445807771</v>
      </c>
      <c r="U9" s="40">
        <v>11887.484023300001</v>
      </c>
      <c r="V9" s="148">
        <v>243</v>
      </c>
      <c r="W9" s="18">
        <v>266</v>
      </c>
      <c r="X9" s="20">
        <f>V9/W9</f>
        <v>0.9135338345864662</v>
      </c>
      <c r="Z9" s="40">
        <v>18177.255650700001</v>
      </c>
      <c r="AA9" s="148">
        <v>146</v>
      </c>
      <c r="AB9" s="18">
        <v>704</v>
      </c>
      <c r="AC9" s="20">
        <f>AA9/AB9</f>
        <v>0.20738636363636365</v>
      </c>
      <c r="AE9" s="40">
        <v>29142.124602300006</v>
      </c>
      <c r="AF9" s="148">
        <v>318</v>
      </c>
      <c r="AG9" s="18">
        <v>1976</v>
      </c>
      <c r="AH9" s="20">
        <f>AF9/AG9</f>
        <v>0.16093117408906882</v>
      </c>
      <c r="AJ9" s="18">
        <f t="shared" si="0"/>
        <v>322</v>
      </c>
      <c r="AK9" s="18">
        <f t="shared" si="1"/>
        <v>199</v>
      </c>
      <c r="AL9" s="18">
        <f t="shared" si="2"/>
        <v>431</v>
      </c>
    </row>
    <row r="10" spans="2:38" x14ac:dyDescent="0.25">
      <c r="B10" s="49" t="s">
        <v>3</v>
      </c>
      <c r="C10" s="148">
        <v>715.56363229999999</v>
      </c>
      <c r="D10" s="18">
        <v>17.4213281</v>
      </c>
      <c r="E10" s="18"/>
      <c r="F10" s="40">
        <v>569.49649139999997</v>
      </c>
      <c r="G10" s="148">
        <v>0</v>
      </c>
      <c r="H10" s="18">
        <v>0</v>
      </c>
      <c r="I10" s="20">
        <v>0</v>
      </c>
      <c r="K10" s="40">
        <v>962.01269309999998</v>
      </c>
      <c r="L10" s="148">
        <v>0</v>
      </c>
      <c r="M10" s="18">
        <v>0</v>
      </c>
      <c r="N10" s="20">
        <v>0</v>
      </c>
      <c r="P10" s="40">
        <v>2027.8819665999999</v>
      </c>
      <c r="Q10" s="148">
        <v>22</v>
      </c>
      <c r="R10" s="18">
        <v>42</v>
      </c>
      <c r="S10" s="20">
        <v>0</v>
      </c>
      <c r="U10" s="40">
        <v>1979.0836706999999</v>
      </c>
      <c r="V10" s="148">
        <v>2</v>
      </c>
      <c r="W10" s="18">
        <v>2</v>
      </c>
      <c r="X10" s="20">
        <v>0</v>
      </c>
      <c r="Z10" s="40">
        <v>2464.9434200999999</v>
      </c>
      <c r="AA10" s="148">
        <v>2</v>
      </c>
      <c r="AB10" s="18">
        <v>6</v>
      </c>
      <c r="AC10" s="20">
        <v>0</v>
      </c>
      <c r="AE10" s="40">
        <v>3795.1208985999992</v>
      </c>
      <c r="AF10" s="148">
        <v>45</v>
      </c>
      <c r="AG10" s="18">
        <v>84</v>
      </c>
      <c r="AH10" s="20">
        <v>0</v>
      </c>
      <c r="AJ10" s="18">
        <f t="shared" si="0"/>
        <v>2</v>
      </c>
      <c r="AK10" s="18">
        <f t="shared" si="1"/>
        <v>2</v>
      </c>
      <c r="AL10" s="18">
        <f t="shared" si="2"/>
        <v>67</v>
      </c>
    </row>
    <row r="11" spans="2:38" x14ac:dyDescent="0.25">
      <c r="B11" s="49" t="s">
        <v>4</v>
      </c>
      <c r="C11" s="148">
        <v>186.7473324</v>
      </c>
      <c r="D11" s="18">
        <v>6.1316698000000009</v>
      </c>
      <c r="E11" s="18"/>
      <c r="F11" s="40">
        <v>1141.1749962000001</v>
      </c>
      <c r="G11" s="148">
        <v>0</v>
      </c>
      <c r="H11" s="18">
        <v>1</v>
      </c>
      <c r="I11" s="20">
        <f>G11/H11</f>
        <v>0</v>
      </c>
      <c r="K11" s="40">
        <v>1823.7919962000001</v>
      </c>
      <c r="L11" s="148">
        <v>5</v>
      </c>
      <c r="M11" s="18">
        <v>7</v>
      </c>
      <c r="N11" s="20">
        <f>L11/M11</f>
        <v>0.7142857142857143</v>
      </c>
      <c r="P11" s="40">
        <v>2220.3951665</v>
      </c>
      <c r="Q11" s="148">
        <v>7</v>
      </c>
      <c r="R11" s="18">
        <v>17</v>
      </c>
      <c r="S11" s="20">
        <f>Q11/R11</f>
        <v>0.41176470588235292</v>
      </c>
      <c r="U11" s="40">
        <v>2414.2684817999998</v>
      </c>
      <c r="V11" s="148">
        <v>570</v>
      </c>
      <c r="W11" s="18">
        <v>572</v>
      </c>
      <c r="X11" s="20">
        <f>V11/W11</f>
        <v>0.99650349650349646</v>
      </c>
      <c r="Z11" s="40">
        <v>3351.1975386999998</v>
      </c>
      <c r="AA11" s="148">
        <v>132</v>
      </c>
      <c r="AB11" s="18">
        <v>1023</v>
      </c>
      <c r="AC11" s="20">
        <f>AA11/AB11</f>
        <v>0.12903225806451613</v>
      </c>
      <c r="AE11" s="40">
        <v>3555.1947983</v>
      </c>
      <c r="AF11" s="148">
        <v>43</v>
      </c>
      <c r="AG11" s="18">
        <v>1177</v>
      </c>
      <c r="AH11" s="20">
        <f>AF11/AG11</f>
        <v>3.6533559898045881E-2</v>
      </c>
      <c r="AJ11" s="18">
        <f t="shared" si="0"/>
        <v>570</v>
      </c>
      <c r="AK11" s="18">
        <f t="shared" si="1"/>
        <v>137</v>
      </c>
      <c r="AL11" s="18">
        <f t="shared" si="2"/>
        <v>50</v>
      </c>
    </row>
    <row r="12" spans="2:38" x14ac:dyDescent="0.25">
      <c r="B12" s="49" t="s">
        <v>5</v>
      </c>
      <c r="C12" s="148">
        <v>1866.3343494999999</v>
      </c>
      <c r="D12" s="18">
        <v>57.388115200000001</v>
      </c>
      <c r="E12" s="18"/>
      <c r="F12" s="40">
        <v>1272.2747047</v>
      </c>
      <c r="G12" s="148">
        <v>25</v>
      </c>
      <c r="H12" s="18">
        <v>79</v>
      </c>
      <c r="I12" s="20">
        <f>G12/H12</f>
        <v>0.31645569620253167</v>
      </c>
      <c r="K12" s="40">
        <v>3362.7507350999999</v>
      </c>
      <c r="L12" s="148">
        <v>104</v>
      </c>
      <c r="M12" s="18">
        <v>314</v>
      </c>
      <c r="N12" s="20">
        <f>L12/M12</f>
        <v>0.33121019108280253</v>
      </c>
      <c r="P12" s="40">
        <v>10365.7927688</v>
      </c>
      <c r="Q12" s="148">
        <v>714</v>
      </c>
      <c r="R12" s="18">
        <v>1773</v>
      </c>
      <c r="S12" s="20">
        <f>Q12/R12</f>
        <v>0.40270727580372251</v>
      </c>
      <c r="U12" s="40">
        <v>3504.0492482999998</v>
      </c>
      <c r="V12" s="148">
        <v>72</v>
      </c>
      <c r="W12" s="18">
        <v>174</v>
      </c>
      <c r="X12" s="20">
        <f>V12/W12</f>
        <v>0.41379310344827586</v>
      </c>
      <c r="Z12" s="40">
        <v>5425.4656297000001</v>
      </c>
      <c r="AA12" s="148">
        <v>198</v>
      </c>
      <c r="AB12" s="18">
        <v>497</v>
      </c>
      <c r="AC12" s="20">
        <f>AA12/AB12</f>
        <v>0.39839034205231388</v>
      </c>
      <c r="AE12" s="40">
        <v>10427.848888900002</v>
      </c>
      <c r="AF12" s="148">
        <v>845</v>
      </c>
      <c r="AG12" s="18">
        <v>2403</v>
      </c>
      <c r="AH12" s="20">
        <f>AF12/AG12</f>
        <v>0.35164377861007073</v>
      </c>
      <c r="AJ12" s="18">
        <f t="shared" si="0"/>
        <v>97</v>
      </c>
      <c r="AK12" s="18">
        <f t="shared" si="1"/>
        <v>302</v>
      </c>
      <c r="AL12" s="18">
        <f t="shared" si="2"/>
        <v>1559</v>
      </c>
    </row>
    <row r="13" spans="2:38" x14ac:dyDescent="0.25">
      <c r="B13" s="49" t="s">
        <v>6</v>
      </c>
      <c r="C13" s="148">
        <v>1407.1671173</v>
      </c>
      <c r="D13" s="18">
        <v>38.374604699999999</v>
      </c>
      <c r="E13" s="18"/>
      <c r="F13" s="40">
        <v>1826.1143446999999</v>
      </c>
      <c r="G13" s="148">
        <v>64</v>
      </c>
      <c r="H13" s="18">
        <v>182</v>
      </c>
      <c r="I13" s="20">
        <f>G13/H13</f>
        <v>0.35164835164835168</v>
      </c>
      <c r="K13" s="40">
        <v>3277.0648554000004</v>
      </c>
      <c r="L13" s="148">
        <v>254</v>
      </c>
      <c r="M13" s="18">
        <v>792</v>
      </c>
      <c r="N13" s="20">
        <f>L13/M13</f>
        <v>0.32070707070707072</v>
      </c>
      <c r="P13" s="40">
        <v>6748.6250316999995</v>
      </c>
      <c r="Q13" s="148">
        <v>291</v>
      </c>
      <c r="R13" s="18">
        <v>3233</v>
      </c>
      <c r="S13" s="20">
        <f>Q13/R13</f>
        <v>9.0009279307145071E-2</v>
      </c>
      <c r="U13" s="40">
        <v>4940.5472495000004</v>
      </c>
      <c r="V13" s="148">
        <v>249</v>
      </c>
      <c r="W13" s="18">
        <v>826</v>
      </c>
      <c r="X13" s="20">
        <f>V13/W13</f>
        <v>0.30145278450363194</v>
      </c>
      <c r="Z13" s="40">
        <v>6217.7130532000001</v>
      </c>
      <c r="AA13" s="148">
        <v>505</v>
      </c>
      <c r="AB13" s="18">
        <v>1652</v>
      </c>
      <c r="AC13" s="20">
        <f>AA13/AB13</f>
        <v>0.30569007263922521</v>
      </c>
      <c r="AE13" s="40">
        <v>9200.0587793000013</v>
      </c>
      <c r="AF13" s="148">
        <v>404</v>
      </c>
      <c r="AG13" s="18">
        <v>4738</v>
      </c>
      <c r="AH13" s="20">
        <f>AF13/AG13</f>
        <v>8.5268045588856062E-2</v>
      </c>
      <c r="AJ13" s="18">
        <f t="shared" si="0"/>
        <v>313</v>
      </c>
      <c r="AK13" s="18">
        <f t="shared" si="1"/>
        <v>759</v>
      </c>
      <c r="AL13" s="18">
        <f t="shared" si="2"/>
        <v>695</v>
      </c>
    </row>
    <row r="14" spans="2:38" ht="15.75" customHeight="1" thickBot="1" x14ac:dyDescent="0.3">
      <c r="B14" s="8"/>
      <c r="C14" s="149"/>
      <c r="D14" s="64"/>
      <c r="F14" s="43"/>
      <c r="G14" s="149"/>
      <c r="H14" s="64"/>
      <c r="I14" s="20"/>
      <c r="K14" s="43"/>
      <c r="L14" s="149"/>
      <c r="M14" s="64"/>
      <c r="N14" s="20"/>
      <c r="P14" s="43"/>
      <c r="Q14" s="149"/>
      <c r="R14" s="64"/>
      <c r="S14" s="20"/>
      <c r="U14" s="43"/>
      <c r="V14" s="149"/>
      <c r="W14" s="64"/>
      <c r="X14" s="20"/>
      <c r="Z14" s="43"/>
      <c r="AA14" s="149"/>
      <c r="AB14" s="64"/>
      <c r="AC14" s="20"/>
      <c r="AE14" s="43"/>
      <c r="AF14" s="149"/>
      <c r="AG14" s="64"/>
      <c r="AH14" s="20"/>
    </row>
    <row r="15" spans="2:38" ht="15.75" customHeight="1" thickBot="1" x14ac:dyDescent="0.3">
      <c r="B15" s="33" t="s">
        <v>39</v>
      </c>
      <c r="C15" s="150">
        <f>SUM(C7:C14)</f>
        <v>8163.7985819999994</v>
      </c>
      <c r="D15" s="81">
        <f>SUM(D7:D14)</f>
        <v>211.76092889999998</v>
      </c>
      <c r="F15" s="30">
        <f>SUM(F7:F14)</f>
        <v>24351.015205899999</v>
      </c>
      <c r="G15" s="152">
        <f>SUM(G7:G14)</f>
        <v>741</v>
      </c>
      <c r="H15" s="30">
        <f>SUM(H7:H14)</f>
        <v>4553</v>
      </c>
      <c r="I15" s="31">
        <f>G15/H15</f>
        <v>0.16274983527344608</v>
      </c>
      <c r="K15" s="30">
        <f>SUM(K7:K14)</f>
        <v>37115.909252000005</v>
      </c>
      <c r="L15" s="152">
        <f>SUM(L7:L14)</f>
        <v>1046</v>
      </c>
      <c r="M15" s="30">
        <f>SUM(M7:M14)</f>
        <v>6472</v>
      </c>
      <c r="N15" s="31">
        <f>L15/M15</f>
        <v>0.16161928306551299</v>
      </c>
      <c r="P15" s="30">
        <f>SUM(P7:P14)</f>
        <v>61896.477823199995</v>
      </c>
      <c r="Q15" s="152">
        <f>SUM(Q7:Q14)</f>
        <v>1773</v>
      </c>
      <c r="R15" s="30">
        <f>SUM(R7:R14)</f>
        <v>14076</v>
      </c>
      <c r="S15" s="31">
        <f>Q15/R15</f>
        <v>0.12595907928388747</v>
      </c>
      <c r="U15" s="30">
        <f>SUM(U7:U14)</f>
        <v>62764.542793299996</v>
      </c>
      <c r="V15" s="152">
        <f>SUM(V7:V14)</f>
        <v>2410</v>
      </c>
      <c r="W15" s="30">
        <f>SUM(W7:W14)</f>
        <v>11070</v>
      </c>
      <c r="X15" s="31">
        <f>V15/W15</f>
        <v>0.21770551038843722</v>
      </c>
      <c r="Z15" s="30">
        <f>SUM(Z7:Z14)</f>
        <v>88165.167796099995</v>
      </c>
      <c r="AA15" s="152">
        <f>SUM(AA7:AA14)</f>
        <v>2174</v>
      </c>
      <c r="AB15" s="30">
        <f>SUM(AB7:AB14)</f>
        <v>16137</v>
      </c>
      <c r="AC15" s="31">
        <f>AA15/AB15</f>
        <v>0.13472144760488319</v>
      </c>
      <c r="AE15" s="30">
        <f>SUM(AE7:AE14)</f>
        <v>118447.76705760001</v>
      </c>
      <c r="AF15" s="152">
        <f>SUM(AF7:AF14)</f>
        <v>2832</v>
      </c>
      <c r="AG15" s="30">
        <f>SUM(AG7:AG14)</f>
        <v>31669</v>
      </c>
      <c r="AH15" s="31">
        <f>AF15/AG15</f>
        <v>8.9424989737598284E-2</v>
      </c>
      <c r="AJ15" s="30">
        <f>SUM(AJ7:AJ14)</f>
        <v>3151</v>
      </c>
      <c r="AK15" s="30">
        <f>SUM(AK7:AK14)</f>
        <v>3220</v>
      </c>
      <c r="AL15" s="30">
        <f>SUM(AL7:AL14)</f>
        <v>4605</v>
      </c>
    </row>
    <row r="16" spans="2:38" x14ac:dyDescent="0.25">
      <c r="C16" s="18"/>
      <c r="D16" s="18"/>
      <c r="E16" s="18"/>
      <c r="F16" s="18"/>
      <c r="G16" s="18"/>
      <c r="H16" s="18"/>
      <c r="I16" s="20" t="str">
        <f>IFERROR(G16/H16, "")</f>
        <v/>
      </c>
      <c r="L16" s="18"/>
      <c r="M16" s="18"/>
      <c r="N16" s="20" t="str">
        <f>IFERROR(L16/M16, "")</f>
        <v/>
      </c>
      <c r="Q16" s="18"/>
      <c r="R16" s="18"/>
      <c r="S16" s="20" t="str">
        <f>IFERROR(Q16/R16, "")</f>
        <v/>
      </c>
      <c r="V16" s="18"/>
      <c r="W16" s="18"/>
      <c r="X16" s="20" t="str">
        <f>IFERROR(V16/W16, "")</f>
        <v/>
      </c>
      <c r="AA16" s="18"/>
      <c r="AB16" s="18"/>
      <c r="AC16" s="20" t="str">
        <f>IFERROR(AA16/AB16, "")</f>
        <v/>
      </c>
      <c r="AF16" s="18"/>
      <c r="AG16" s="18"/>
      <c r="AH16" s="20" t="str">
        <f>IFERROR(AF16/AG16, "")</f>
        <v/>
      </c>
    </row>
    <row r="17" spans="5:18" x14ac:dyDescent="0.25">
      <c r="E17" s="49"/>
      <c r="F17" s="49"/>
      <c r="G17" s="40"/>
      <c r="H17" s="40"/>
      <c r="I17" s="40"/>
      <c r="L17" s="18"/>
      <c r="M17" s="18"/>
      <c r="R17" s="18"/>
    </row>
    <row r="53" spans="13:13" x14ac:dyDescent="0.25">
      <c r="M53" t="s">
        <v>112</v>
      </c>
    </row>
  </sheetData>
  <mergeCells count="11">
    <mergeCell ref="B5:B6"/>
    <mergeCell ref="C5:D5"/>
    <mergeCell ref="G5:I5"/>
    <mergeCell ref="L5:N5"/>
    <mergeCell ref="Q5:S5"/>
    <mergeCell ref="V5:X5"/>
    <mergeCell ref="AA5:AC5"/>
    <mergeCell ref="G4:S4"/>
    <mergeCell ref="V4:AH4"/>
    <mergeCell ref="AJ4:AL5"/>
    <mergeCell ref="AF5:AH5"/>
  </mergeCells>
  <pageMargins left="0.7" right="0.7" top="0.75" bottom="0.75" header="0.3" footer="0.3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NEHRP soil classes</vt:lpstr>
      <vt:lpstr>Hazus Ave Input Paramaters</vt:lpstr>
      <vt:lpstr>Coastal Population</vt:lpstr>
      <vt:lpstr>Demographics</vt:lpstr>
      <vt:lpstr>EQ Casualties (detailed)</vt:lpstr>
      <vt:lpstr>Casualties and Milling Time</vt:lpstr>
      <vt:lpstr>Tsunami Casualties &amp; Displaced</vt:lpstr>
      <vt:lpstr>Casualty Ratios</vt:lpstr>
      <vt:lpstr>Injuries only</vt:lpstr>
      <vt:lpstr>Fatalitiess only</vt:lpstr>
      <vt:lpstr>Displaced only</vt:lpstr>
      <vt:lpstr>EQ building damage</vt:lpstr>
      <vt:lpstr>EQ &amp; Tsunami building damage</vt:lpstr>
      <vt:lpstr>Building Losses v1</vt:lpstr>
      <vt:lpstr>Building Losses v2</vt:lpstr>
      <vt:lpstr>Content Loss</vt:lpstr>
      <vt:lpstr>Debris</vt:lpstr>
      <vt:lpstr>Demographics!_Ref35955967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ALLAN Jonathan * DGMI</dc:creator>
  <cp:lastModifiedBy>ALLAN Jonathan * DGMI</cp:lastModifiedBy>
  <dcterms:created xsi:type="dcterms:W3CDTF">2024-08-13T22:18:57Z</dcterms:created>
  <dcterms:modified xsi:type="dcterms:W3CDTF">2024-12-30T17:51:02Z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9b73270-2993-4076-be47-9c78f42a1e84_Enabled">
    <vt:lpwstr>true</vt:lpwstr>
  </property>
  <property fmtid="{D5CDD505-2E9C-101B-9397-08002B2CF9AE}" pid="3" name="MSIP_Label_09b73270-2993-4076-be47-9c78f42a1e84_SetDate">
    <vt:lpwstr>2024-08-13T22:25:39Z</vt:lpwstr>
  </property>
  <property fmtid="{D5CDD505-2E9C-101B-9397-08002B2CF9AE}" pid="4" name="MSIP_Label_09b73270-2993-4076-be47-9c78f42a1e84_Method">
    <vt:lpwstr>Privileged</vt:lpwstr>
  </property>
  <property fmtid="{D5CDD505-2E9C-101B-9397-08002B2CF9AE}" pid="5" name="MSIP_Label_09b73270-2993-4076-be47-9c78f42a1e84_Name">
    <vt:lpwstr>Level 1 - Published (Items)</vt:lpwstr>
  </property>
  <property fmtid="{D5CDD505-2E9C-101B-9397-08002B2CF9AE}" pid="6" name="MSIP_Label_09b73270-2993-4076-be47-9c78f42a1e84_SiteId">
    <vt:lpwstr>aa3f6932-fa7c-47b4-a0ce-a598cad161cf</vt:lpwstr>
  </property>
  <property fmtid="{D5CDD505-2E9C-101B-9397-08002B2CF9AE}" pid="7" name="MSIP_Label_09b73270-2993-4076-be47-9c78f42a1e84_ActionId">
    <vt:lpwstr>5e3a6c0c-4a11-4e1f-8b37-0316c7aaa4cc</vt:lpwstr>
  </property>
  <property fmtid="{D5CDD505-2E9C-101B-9397-08002B2CF9AE}" pid="8" name="MSIP_Label_09b73270-2993-4076-be47-9c78f42a1e84_ContentBits">
    <vt:lpwstr>0</vt:lpwstr>
  </property>
</Properties>
</file>