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Tillamook\"/>
    </mc:Choice>
  </mc:AlternateContent>
  <xr:revisionPtr revIDLastSave="0" documentId="13_ncr:1_{1E60AA1B-CBFC-4F99-B745-7FBBD33477D3}" xr6:coauthVersionLast="47" xr6:coauthVersionMax="47" xr10:uidLastSave="{00000000-0000-0000-0000-000000000000}"/>
  <bookViews>
    <workbookView xWindow="4875" yWindow="0" windowWidth="33450" windowHeight="14865" tabRatio="837" firstSheet="1" activeTab="4"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7" i="17" l="1"/>
  <c r="Z27" i="17"/>
  <c r="Y27" i="17"/>
  <c r="AA24" i="17"/>
  <c r="Z24" i="17"/>
  <c r="Y24" i="17"/>
  <c r="AA23" i="17"/>
  <c r="Z23" i="17"/>
  <c r="Y23" i="17"/>
  <c r="AA22" i="17"/>
  <c r="Z22" i="17"/>
  <c r="Y22" i="17"/>
  <c r="AA21" i="17"/>
  <c r="Z21" i="17"/>
  <c r="Y21" i="17"/>
  <c r="AA20" i="17"/>
  <c r="Z20" i="17"/>
  <c r="Y20" i="17"/>
  <c r="AA19" i="17"/>
  <c r="Z19" i="17"/>
  <c r="Y19" i="17"/>
  <c r="AA18" i="17"/>
  <c r="Z18" i="17"/>
  <c r="Y18" i="17"/>
  <c r="AA17" i="17"/>
  <c r="Z17" i="17"/>
  <c r="Y17" i="17"/>
  <c r="AA16" i="17"/>
  <c r="Z16" i="17"/>
  <c r="Y16" i="17"/>
  <c r="AA15" i="17"/>
  <c r="Z15" i="17"/>
  <c r="Y15" i="17"/>
  <c r="AA14" i="17"/>
  <c r="Z14" i="17"/>
  <c r="Y14" i="17"/>
  <c r="AA13" i="17"/>
  <c r="Z13" i="17"/>
  <c r="Y13" i="17"/>
  <c r="AA12" i="17"/>
  <c r="Z12" i="17"/>
  <c r="Y12" i="17"/>
  <c r="AA11" i="17"/>
  <c r="Z11" i="17"/>
  <c r="Y11" i="17"/>
  <c r="AA10" i="17"/>
  <c r="Z10" i="17"/>
  <c r="Y10" i="17"/>
  <c r="AA9" i="17"/>
  <c r="Z9" i="17"/>
  <c r="Y9" i="17"/>
  <c r="AA8" i="17"/>
  <c r="Z8" i="17"/>
  <c r="Y8" i="17"/>
  <c r="AA7" i="17"/>
  <c r="Z7" i="17"/>
  <c r="Y7" i="17"/>
  <c r="AY24" i="9" l="1"/>
  <c r="AX24" i="9"/>
  <c r="AW24" i="9"/>
  <c r="AY23" i="9"/>
  <c r="AX23" i="9"/>
  <c r="AW23" i="9"/>
  <c r="AY22" i="9"/>
  <c r="AX22" i="9"/>
  <c r="AW22" i="9"/>
  <c r="AY21" i="9"/>
  <c r="AX21" i="9"/>
  <c r="AW21" i="9"/>
  <c r="AY20" i="9"/>
  <c r="AX20" i="9"/>
  <c r="AW20" i="9"/>
  <c r="AY19" i="9"/>
  <c r="AX19" i="9"/>
  <c r="AW19" i="9"/>
  <c r="AY18" i="9"/>
  <c r="AX18" i="9"/>
  <c r="AW18" i="9"/>
  <c r="AY17" i="9"/>
  <c r="AX17" i="9"/>
  <c r="AW17" i="9"/>
  <c r="AY16" i="9"/>
  <c r="AX16" i="9"/>
  <c r="AW16" i="9"/>
  <c r="AY15" i="9"/>
  <c r="AX15" i="9"/>
  <c r="AW15" i="9"/>
  <c r="AY14" i="9"/>
  <c r="AX14" i="9"/>
  <c r="AW14" i="9"/>
  <c r="AY13" i="9"/>
  <c r="AX13" i="9"/>
  <c r="AW13" i="9"/>
  <c r="AY12" i="9"/>
  <c r="AX12" i="9"/>
  <c r="AW12" i="9"/>
  <c r="AY11" i="9"/>
  <c r="AX11" i="9"/>
  <c r="AW11" i="9"/>
  <c r="AY10" i="9"/>
  <c r="AX10" i="9"/>
  <c r="AW10" i="9"/>
  <c r="AY9" i="9"/>
  <c r="AX9" i="9"/>
  <c r="AW9" i="9"/>
  <c r="AY8" i="9"/>
  <c r="AX8" i="9"/>
  <c r="AW8" i="9"/>
  <c r="AY7" i="9"/>
  <c r="AX7" i="9"/>
  <c r="AW7" i="9"/>
  <c r="AK27" i="9"/>
  <c r="AJ27" i="9"/>
  <c r="AI27" i="9"/>
  <c r="AG27" i="9"/>
  <c r="AF27" i="9"/>
  <c r="AE27" i="9"/>
  <c r="AY26" i="9" l="1"/>
  <c r="AW26" i="9"/>
  <c r="AX26" i="9"/>
  <c r="I28" i="18"/>
  <c r="H28" i="18"/>
  <c r="G28" i="18"/>
  <c r="F28" i="18"/>
  <c r="E28" i="18"/>
  <c r="D28" i="18"/>
  <c r="C28" i="18"/>
  <c r="R26" i="21" l="1"/>
  <c r="Q26" i="21"/>
  <c r="P26" i="21"/>
  <c r="N26" i="21"/>
  <c r="M26" i="21"/>
  <c r="L26" i="21"/>
  <c r="J26" i="21"/>
  <c r="I26" i="21"/>
  <c r="H26" i="21"/>
  <c r="F26" i="21"/>
  <c r="E26" i="21"/>
  <c r="D26" i="21"/>
  <c r="C26" i="21"/>
  <c r="V24" i="21"/>
  <c r="U24" i="21"/>
  <c r="T24" i="21"/>
  <c r="V23" i="21"/>
  <c r="U23" i="21"/>
  <c r="T23" i="21"/>
  <c r="V22" i="21"/>
  <c r="U22" i="21"/>
  <c r="T22" i="21"/>
  <c r="V21" i="21"/>
  <c r="U21" i="21"/>
  <c r="T21" i="21"/>
  <c r="V20" i="21"/>
  <c r="U20" i="21"/>
  <c r="T20" i="21"/>
  <c r="V19" i="21"/>
  <c r="U19" i="21"/>
  <c r="T19" i="21"/>
  <c r="V18" i="21"/>
  <c r="U18" i="21"/>
  <c r="T18" i="21"/>
  <c r="V17" i="21"/>
  <c r="U17" i="21"/>
  <c r="T17" i="21"/>
  <c r="V16" i="21"/>
  <c r="U16" i="21"/>
  <c r="T16" i="21"/>
  <c r="V15" i="21"/>
  <c r="U15" i="21"/>
  <c r="T15" i="21"/>
  <c r="V14" i="21"/>
  <c r="U14" i="21"/>
  <c r="T14" i="21"/>
  <c r="V13" i="21"/>
  <c r="U13" i="21"/>
  <c r="T13" i="21"/>
  <c r="V12" i="21"/>
  <c r="U12" i="21"/>
  <c r="T12" i="21"/>
  <c r="V11" i="21"/>
  <c r="U11" i="21"/>
  <c r="T11" i="21"/>
  <c r="V10" i="21"/>
  <c r="U10" i="21"/>
  <c r="T10" i="21"/>
  <c r="V9" i="21"/>
  <c r="U9" i="21"/>
  <c r="T9" i="21"/>
  <c r="V8" i="21"/>
  <c r="U8" i="21"/>
  <c r="T8" i="21"/>
  <c r="V7" i="21"/>
  <c r="V26" i="21" s="1"/>
  <c r="U7" i="21"/>
  <c r="U26" i="21" s="1"/>
  <c r="T7" i="21"/>
  <c r="T26" i="21" s="1"/>
  <c r="Q28" i="12" l="1"/>
  <c r="P28" i="12"/>
  <c r="AF28" i="12" s="1"/>
  <c r="O28" i="12"/>
  <c r="AE28" i="12" s="1"/>
  <c r="N28" i="12"/>
  <c r="AD28" i="12" s="1"/>
  <c r="M28" i="12"/>
  <c r="AC28" i="12" s="1"/>
  <c r="L28" i="12"/>
  <c r="AB28" i="12" s="1"/>
  <c r="K28" i="12"/>
  <c r="AA28" i="12" s="1"/>
  <c r="AG28" i="12" s="1"/>
  <c r="I28" i="12"/>
  <c r="H28" i="12"/>
  <c r="X28" i="12" s="1"/>
  <c r="G28" i="12"/>
  <c r="W28" i="12" s="1"/>
  <c r="F28" i="12"/>
  <c r="V28" i="12" s="1"/>
  <c r="E28" i="12"/>
  <c r="U28" i="12" s="1"/>
  <c r="D28" i="12"/>
  <c r="T28" i="12" s="1"/>
  <c r="C28" i="12"/>
  <c r="S28" i="12" s="1"/>
  <c r="Y28" i="12" s="1"/>
  <c r="S27" i="11"/>
  <c r="R27" i="11"/>
  <c r="Q27" i="11"/>
  <c r="P27" i="11"/>
  <c r="O27" i="11"/>
  <c r="L27" i="11"/>
  <c r="J27" i="11"/>
  <c r="I27" i="11" s="1"/>
  <c r="H27" i="11"/>
  <c r="G27" i="11"/>
  <c r="F27" i="11"/>
  <c r="E27" i="11"/>
  <c r="D27" i="11"/>
  <c r="C27" i="11"/>
  <c r="AI28" i="9"/>
  <c r="AF28" i="9"/>
  <c r="AC27" i="9"/>
  <c r="Y27" i="9"/>
  <c r="U27" i="9"/>
  <c r="Q27" i="9"/>
  <c r="M27" i="9"/>
  <c r="I27" i="9"/>
  <c r="AU26" i="9"/>
  <c r="AT26" i="9"/>
  <c r="AS26" i="9"/>
  <c r="AR26" i="9"/>
  <c r="AP26" i="9"/>
  <c r="AO26" i="9"/>
  <c r="AN26" i="9"/>
  <c r="AM26" i="9"/>
  <c r="AK26" i="9"/>
  <c r="AK28" i="9" s="1"/>
  <c r="AJ26" i="9"/>
  <c r="AJ28" i="9" s="1"/>
  <c r="AI26" i="9"/>
  <c r="AG26" i="9"/>
  <c r="AG28" i="9" s="1"/>
  <c r="AF26" i="9"/>
  <c r="AE26" i="9"/>
  <c r="AE28" i="9" s="1"/>
  <c r="AC26" i="9"/>
  <c r="AB26" i="9"/>
  <c r="AA26" i="9"/>
  <c r="Y26" i="9"/>
  <c r="X26" i="9"/>
  <c r="W26" i="9"/>
  <c r="U26" i="9"/>
  <c r="T26" i="9"/>
  <c r="S26" i="9"/>
  <c r="Q26" i="9"/>
  <c r="P26" i="9"/>
  <c r="O26" i="9"/>
  <c r="M26" i="9"/>
  <c r="L26" i="9"/>
  <c r="K26" i="9"/>
  <c r="I26" i="9"/>
  <c r="H26" i="9"/>
  <c r="G26" i="9"/>
  <c r="E26" i="9"/>
  <c r="D26" i="9"/>
  <c r="C26" i="9"/>
  <c r="M27" i="8"/>
  <c r="L27" i="8"/>
  <c r="K27" i="8"/>
  <c r="N27" i="8" s="1"/>
  <c r="I27" i="8"/>
  <c r="H27" i="8"/>
  <c r="G27" i="8"/>
  <c r="F27" i="8"/>
  <c r="D27" i="8"/>
  <c r="C27" i="8"/>
  <c r="Y26" i="7"/>
  <c r="X26" i="7"/>
  <c r="W26" i="7"/>
  <c r="U26" i="7"/>
  <c r="Q26" i="7"/>
  <c r="P26" i="7"/>
  <c r="O26" i="7"/>
  <c r="M26" i="7"/>
  <c r="L26" i="7"/>
  <c r="T26" i="7" s="1"/>
  <c r="K26" i="7"/>
  <c r="S26" i="7" s="1"/>
  <c r="I26" i="7"/>
  <c r="H26" i="7"/>
  <c r="G26" i="7"/>
  <c r="E26" i="7"/>
  <c r="D26" i="7"/>
  <c r="C26" i="7"/>
  <c r="AF28" i="4"/>
  <c r="Q28" i="4"/>
  <c r="P28" i="4"/>
  <c r="O28" i="4"/>
  <c r="AE28" i="4" s="1"/>
  <c r="N28" i="4"/>
  <c r="AD28" i="4" s="1"/>
  <c r="M28" i="4"/>
  <c r="AC28" i="4" s="1"/>
  <c r="L28" i="4"/>
  <c r="AB28" i="4" s="1"/>
  <c r="K28" i="4"/>
  <c r="AA28" i="4" s="1"/>
  <c r="I28" i="4"/>
  <c r="H28" i="4"/>
  <c r="X28" i="4" s="1"/>
  <c r="G28" i="4"/>
  <c r="W28" i="4" s="1"/>
  <c r="F28" i="4"/>
  <c r="V28" i="4" s="1"/>
  <c r="E28" i="4"/>
  <c r="U28" i="4" s="1"/>
  <c r="D28" i="4"/>
  <c r="T28" i="4" s="1"/>
  <c r="C28" i="4"/>
  <c r="S28" i="4" s="1"/>
  <c r="Y28" i="4" s="1"/>
  <c r="S27" i="3"/>
  <c r="V27" i="3" s="1"/>
  <c r="R27" i="3"/>
  <c r="U27" i="3" s="1"/>
  <c r="Q27" i="3"/>
  <c r="T27" i="3" s="1"/>
  <c r="L27" i="3"/>
  <c r="O27" i="3" s="1"/>
  <c r="K27" i="3"/>
  <c r="N27" i="3" s="1"/>
  <c r="J27" i="3"/>
  <c r="M27" i="3" s="1"/>
  <c r="E27" i="3"/>
  <c r="H27" i="3" s="1"/>
  <c r="D27" i="3"/>
  <c r="G27" i="3" s="1"/>
  <c r="C27" i="3"/>
  <c r="F27" i="3" s="1"/>
  <c r="Q27" i="2"/>
  <c r="P27" i="2"/>
  <c r="O27" i="2"/>
  <c r="M27" i="2"/>
  <c r="L27" i="2"/>
  <c r="K27" i="2"/>
  <c r="I27" i="2"/>
  <c r="I29" i="2" s="1"/>
  <c r="H27" i="2"/>
  <c r="H29" i="2" s="1"/>
  <c r="G27" i="2"/>
  <c r="G29" i="2" s="1"/>
  <c r="E27" i="2"/>
  <c r="X27" i="2" s="1"/>
  <c r="D27" i="2"/>
  <c r="W27" i="2" s="1"/>
  <c r="C27" i="2"/>
  <c r="R27" i="2" s="1"/>
  <c r="AG28" i="4" l="1"/>
  <c r="S27" i="2"/>
  <c r="T27" i="2"/>
  <c r="V27" i="2"/>
  <c r="AC27" i="16" l="1"/>
  <c r="AB27" i="16"/>
  <c r="AA27" i="16"/>
  <c r="Z27" i="16"/>
  <c r="Y27" i="16"/>
  <c r="X27" i="16"/>
  <c r="W27" i="16"/>
  <c r="U27" i="16"/>
  <c r="T27" i="16"/>
  <c r="S27" i="16"/>
  <c r="R27" i="16"/>
  <c r="P27" i="16"/>
  <c r="O27" i="16"/>
  <c r="N27" i="16"/>
  <c r="M27" i="16"/>
  <c r="K27" i="16"/>
  <c r="J27" i="16"/>
  <c r="I27" i="16"/>
  <c r="H27" i="16"/>
  <c r="F27" i="16"/>
  <c r="E27" i="16"/>
  <c r="D27" i="16"/>
  <c r="C27" i="16"/>
  <c r="E27" i="17" l="1"/>
  <c r="G27" i="17"/>
  <c r="K27" i="17"/>
  <c r="J27" i="17"/>
  <c r="I27" i="17"/>
  <c r="O27" i="17"/>
  <c r="N27" i="17"/>
  <c r="M27" i="17"/>
  <c r="S27" i="17"/>
  <c r="R27" i="17"/>
  <c r="Q27" i="17"/>
  <c r="H27" i="5"/>
  <c r="I27" i="5"/>
  <c r="J27" i="5"/>
  <c r="K27" i="5"/>
  <c r="L27" i="5"/>
  <c r="M27" i="5"/>
  <c r="N27" i="5"/>
  <c r="R27" i="5"/>
  <c r="Q27" i="5"/>
  <c r="P27" i="5"/>
  <c r="T27" i="5"/>
  <c r="W27" i="5"/>
  <c r="X27" i="5"/>
  <c r="Y27" i="5"/>
  <c r="AC27" i="5"/>
  <c r="AB27" i="5"/>
  <c r="AA27" i="5"/>
  <c r="AS27" i="5"/>
  <c r="AR27" i="5"/>
  <c r="AQ27" i="5"/>
  <c r="AW27" i="5"/>
  <c r="AV27" i="5"/>
  <c r="AU27" i="5"/>
  <c r="BA27" i="5"/>
  <c r="AZ27" i="5"/>
  <c r="AY27" i="5"/>
  <c r="W27" i="17" l="1"/>
  <c r="V27" i="17"/>
  <c r="U27" i="17"/>
  <c r="BE27" i="5"/>
  <c r="BD27" i="5"/>
  <c r="BC27" i="5"/>
  <c r="Z27" i="20"/>
  <c r="Y27" i="20"/>
  <c r="X27" i="20"/>
  <c r="V27" i="20"/>
  <c r="U27" i="20"/>
  <c r="T27" i="20"/>
  <c r="R27" i="20"/>
  <c r="Q27" i="20"/>
  <c r="P27" i="20"/>
  <c r="N27" i="20"/>
  <c r="M27" i="20"/>
  <c r="L27" i="20"/>
  <c r="J27" i="20"/>
  <c r="I27" i="20"/>
  <c r="H27" i="20"/>
  <c r="F27" i="20"/>
  <c r="E27" i="20"/>
  <c r="D27" i="20"/>
  <c r="J27" i="19"/>
  <c r="G27" i="19"/>
  <c r="K27" i="19" s="1"/>
  <c r="F27" i="19"/>
  <c r="E27" i="19"/>
  <c r="I27" i="19" s="1"/>
  <c r="C27" i="19"/>
  <c r="K24" i="19"/>
  <c r="J24" i="19"/>
  <c r="I24" i="19"/>
  <c r="K23" i="19"/>
  <c r="J23" i="19"/>
  <c r="I23" i="19"/>
  <c r="K22" i="19"/>
  <c r="J22" i="19"/>
  <c r="I22" i="19"/>
  <c r="K21" i="19"/>
  <c r="J21" i="19"/>
  <c r="I21" i="19"/>
  <c r="K20" i="19"/>
  <c r="J20" i="19"/>
  <c r="I20" i="19"/>
  <c r="K19" i="19"/>
  <c r="J19" i="19"/>
  <c r="I19" i="19"/>
  <c r="K18" i="19"/>
  <c r="J18" i="19"/>
  <c r="I18" i="19"/>
  <c r="K17" i="19"/>
  <c r="J17" i="19"/>
  <c r="I17" i="19"/>
  <c r="K16" i="19"/>
  <c r="J16" i="19"/>
  <c r="I16" i="19"/>
  <c r="K15" i="19"/>
  <c r="J15" i="19"/>
  <c r="I15" i="19"/>
  <c r="K14" i="19"/>
  <c r="J14" i="19"/>
  <c r="I14" i="19"/>
  <c r="K13" i="19"/>
  <c r="J13" i="19"/>
  <c r="I13" i="19"/>
  <c r="K12" i="19"/>
  <c r="J12" i="19"/>
  <c r="I12" i="19"/>
  <c r="K11" i="19"/>
  <c r="J11" i="19"/>
  <c r="I11" i="19"/>
  <c r="K10" i="19"/>
  <c r="J10" i="19"/>
  <c r="I10" i="19"/>
  <c r="K9" i="19"/>
  <c r="J9" i="19"/>
  <c r="I9" i="19"/>
  <c r="K8" i="19"/>
  <c r="J8" i="19"/>
  <c r="I8" i="19"/>
  <c r="K7" i="19"/>
  <c r="J7" i="19"/>
  <c r="I7" i="19"/>
  <c r="I27" i="18"/>
  <c r="H27" i="18"/>
  <c r="G27" i="18"/>
  <c r="F27" i="18"/>
  <c r="E27" i="18"/>
  <c r="D27" i="18"/>
  <c r="C27" i="18"/>
  <c r="C27" i="17"/>
  <c r="S24" i="17"/>
  <c r="R24" i="17"/>
  <c r="Q24" i="17"/>
  <c r="S23" i="17"/>
  <c r="R23" i="17"/>
  <c r="Q23" i="17"/>
  <c r="S22" i="17"/>
  <c r="R22" i="17"/>
  <c r="Q22" i="17"/>
  <c r="S21" i="17"/>
  <c r="R21" i="17"/>
  <c r="Q21" i="17"/>
  <c r="S20" i="17"/>
  <c r="R20" i="17"/>
  <c r="Q20" i="17"/>
  <c r="S19" i="17"/>
  <c r="R19" i="17"/>
  <c r="Q19" i="17"/>
  <c r="S18" i="17"/>
  <c r="R18" i="17"/>
  <c r="Q18" i="17"/>
  <c r="S17" i="17"/>
  <c r="R17" i="17"/>
  <c r="Q17" i="17"/>
  <c r="S16" i="17"/>
  <c r="R16" i="17"/>
  <c r="Q16" i="17"/>
  <c r="S15" i="17"/>
  <c r="R15" i="17"/>
  <c r="Q15" i="17"/>
  <c r="S14" i="17"/>
  <c r="R14" i="17"/>
  <c r="Q14" i="17"/>
  <c r="S13" i="17"/>
  <c r="R13" i="17"/>
  <c r="Q13" i="17"/>
  <c r="S12" i="17"/>
  <c r="R12" i="17"/>
  <c r="Q12" i="17"/>
  <c r="S11" i="17"/>
  <c r="R11" i="17"/>
  <c r="Q11" i="17"/>
  <c r="S10" i="17"/>
  <c r="R10" i="17"/>
  <c r="Q10" i="17"/>
  <c r="S9" i="17"/>
  <c r="R9" i="17"/>
  <c r="Q9" i="17"/>
  <c r="S8" i="17"/>
  <c r="R8" i="17"/>
  <c r="Q8" i="17"/>
  <c r="S7" i="17"/>
  <c r="R7" i="17"/>
  <c r="Q7" i="17"/>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I27" i="12"/>
  <c r="I26" i="12"/>
  <c r="AF25" i="12"/>
  <c r="AD25" i="12"/>
  <c r="AA25" i="12"/>
  <c r="X25" i="12"/>
  <c r="T25" i="12"/>
  <c r="Q25" i="12"/>
  <c r="AE25" i="12" s="1"/>
  <c r="I25" i="12"/>
  <c r="W25" i="12" s="1"/>
  <c r="U24" i="12"/>
  <c r="S24" i="12"/>
  <c r="Q24" i="12"/>
  <c r="AF24" i="12" s="1"/>
  <c r="I24" i="12"/>
  <c r="X24" i="12" s="1"/>
  <c r="AE23" i="12"/>
  <c r="AD23" i="12"/>
  <c r="AC23" i="12"/>
  <c r="AB23" i="12"/>
  <c r="AA23" i="12"/>
  <c r="AG23" i="12" s="1"/>
  <c r="Q23" i="12"/>
  <c r="AF23" i="12" s="1"/>
  <c r="I23" i="12"/>
  <c r="X23" i="12" s="1"/>
  <c r="AC22" i="12"/>
  <c r="AB22" i="12"/>
  <c r="AA22" i="12"/>
  <c r="S22" i="12"/>
  <c r="Q22" i="12"/>
  <c r="AF22" i="12" s="1"/>
  <c r="I22" i="12"/>
  <c r="X22" i="12" s="1"/>
  <c r="AF21" i="12"/>
  <c r="AD21" i="12"/>
  <c r="AA21" i="12"/>
  <c r="X21" i="12"/>
  <c r="T21" i="12"/>
  <c r="Q21" i="12"/>
  <c r="AE21" i="12" s="1"/>
  <c r="I21" i="12"/>
  <c r="W21" i="12" s="1"/>
  <c r="U20" i="12"/>
  <c r="S20" i="12"/>
  <c r="Q20" i="12"/>
  <c r="AF20" i="12" s="1"/>
  <c r="I20" i="12"/>
  <c r="X20" i="12" s="1"/>
  <c r="AE19" i="12"/>
  <c r="AD19" i="12"/>
  <c r="AC19" i="12"/>
  <c r="AB19" i="12"/>
  <c r="AA19" i="12"/>
  <c r="Q19" i="12"/>
  <c r="AF19" i="12" s="1"/>
  <c r="I19" i="12"/>
  <c r="X19" i="12" s="1"/>
  <c r="AC18" i="12"/>
  <c r="AB18" i="12"/>
  <c r="AA18" i="12"/>
  <c r="S18" i="12"/>
  <c r="Q18" i="12"/>
  <c r="AF18" i="12" s="1"/>
  <c r="I18" i="12"/>
  <c r="X18" i="12" s="1"/>
  <c r="AF17" i="12"/>
  <c r="AD17" i="12"/>
  <c r="AA17" i="12"/>
  <c r="X17" i="12"/>
  <c r="T17" i="12"/>
  <c r="Q17" i="12"/>
  <c r="AE17" i="12" s="1"/>
  <c r="I17" i="12"/>
  <c r="W17" i="12" s="1"/>
  <c r="U16" i="12"/>
  <c r="S16" i="12"/>
  <c r="Q16" i="12"/>
  <c r="AF16" i="12" s="1"/>
  <c r="I16" i="12"/>
  <c r="X16" i="12" s="1"/>
  <c r="AE15" i="12"/>
  <c r="AD15" i="12"/>
  <c r="AC15" i="12"/>
  <c r="AB15" i="12"/>
  <c r="AA15" i="12"/>
  <c r="Q15" i="12"/>
  <c r="AF15" i="12" s="1"/>
  <c r="I15" i="12"/>
  <c r="X15" i="12" s="1"/>
  <c r="AC14" i="12"/>
  <c r="AB14" i="12"/>
  <c r="AA14" i="12"/>
  <c r="S14" i="12"/>
  <c r="Q14" i="12"/>
  <c r="AF14" i="12" s="1"/>
  <c r="I14" i="12"/>
  <c r="X14" i="12" s="1"/>
  <c r="AF13" i="12"/>
  <c r="AD13" i="12"/>
  <c r="AA13" i="12"/>
  <c r="X13" i="12"/>
  <c r="T13" i="12"/>
  <c r="Q13" i="12"/>
  <c r="AE13" i="12" s="1"/>
  <c r="I13" i="12"/>
  <c r="W13" i="12" s="1"/>
  <c r="U12" i="12"/>
  <c r="S12" i="12"/>
  <c r="Q12" i="12"/>
  <c r="AF12" i="12" s="1"/>
  <c r="I12" i="12"/>
  <c r="X12" i="12" s="1"/>
  <c r="AE11" i="12"/>
  <c r="AD11" i="12"/>
  <c r="AC11" i="12"/>
  <c r="AB11" i="12"/>
  <c r="AA11" i="12"/>
  <c r="AG11" i="12" s="1"/>
  <c r="Q11" i="12"/>
  <c r="AF11" i="12" s="1"/>
  <c r="I11" i="12"/>
  <c r="X11" i="12" s="1"/>
  <c r="AC10" i="12"/>
  <c r="AB10" i="12"/>
  <c r="AA10" i="12"/>
  <c r="S10" i="12"/>
  <c r="Q10" i="12"/>
  <c r="AF10" i="12" s="1"/>
  <c r="I10" i="12"/>
  <c r="X10" i="12" s="1"/>
  <c r="AF9" i="12"/>
  <c r="AD9" i="12"/>
  <c r="AA9" i="12"/>
  <c r="X9" i="12"/>
  <c r="T9" i="12"/>
  <c r="Q9" i="12"/>
  <c r="AE9" i="12" s="1"/>
  <c r="I9" i="12"/>
  <c r="W9" i="12" s="1"/>
  <c r="U8" i="12"/>
  <c r="S8" i="12"/>
  <c r="Q8" i="12"/>
  <c r="AF8" i="12" s="1"/>
  <c r="I8" i="12"/>
  <c r="X8" i="12" s="1"/>
  <c r="J24" i="11"/>
  <c r="I24" i="11" s="1"/>
  <c r="H24" i="11"/>
  <c r="G24" i="11"/>
  <c r="F24" i="11"/>
  <c r="E24" i="11"/>
  <c r="D24" i="11"/>
  <c r="J23" i="11"/>
  <c r="I23" i="11" s="1"/>
  <c r="H23" i="11"/>
  <c r="G23" i="11"/>
  <c r="F23" i="11"/>
  <c r="E23" i="11"/>
  <c r="D23" i="11"/>
  <c r="J22" i="11"/>
  <c r="H22" i="11"/>
  <c r="I22" i="11" s="1"/>
  <c r="G22" i="11"/>
  <c r="F22" i="11"/>
  <c r="E22" i="11"/>
  <c r="D22" i="11"/>
  <c r="J21" i="11"/>
  <c r="I21" i="11" s="1"/>
  <c r="H21" i="11"/>
  <c r="G21" i="11"/>
  <c r="F21" i="11"/>
  <c r="E21" i="11"/>
  <c r="D21" i="11"/>
  <c r="J20" i="11"/>
  <c r="I20" i="11" s="1"/>
  <c r="H20" i="11"/>
  <c r="G20" i="11"/>
  <c r="F20" i="11"/>
  <c r="E20" i="11"/>
  <c r="D20" i="11"/>
  <c r="J19" i="11"/>
  <c r="I19" i="11" s="1"/>
  <c r="H19" i="11"/>
  <c r="G19" i="11"/>
  <c r="F19" i="11"/>
  <c r="E19" i="11"/>
  <c r="D19" i="11"/>
  <c r="J18" i="11"/>
  <c r="H18" i="11"/>
  <c r="I18" i="11" s="1"/>
  <c r="G18" i="11"/>
  <c r="F18" i="11"/>
  <c r="E18" i="11"/>
  <c r="D18" i="11"/>
  <c r="J17" i="11"/>
  <c r="H17" i="11"/>
  <c r="I17" i="11" s="1"/>
  <c r="G17" i="11"/>
  <c r="F17" i="11"/>
  <c r="E17" i="11"/>
  <c r="D17" i="11"/>
  <c r="J16" i="11"/>
  <c r="I16" i="11"/>
  <c r="H16" i="11"/>
  <c r="G16" i="11"/>
  <c r="F16" i="11"/>
  <c r="E16" i="11"/>
  <c r="D16" i="11"/>
  <c r="J15" i="11"/>
  <c r="I15" i="11" s="1"/>
  <c r="H15" i="11"/>
  <c r="G15" i="11"/>
  <c r="F15" i="11"/>
  <c r="E15" i="11"/>
  <c r="D15" i="11"/>
  <c r="J14" i="11"/>
  <c r="I14" i="11" s="1"/>
  <c r="H14" i="11"/>
  <c r="G14" i="11"/>
  <c r="F14" i="11"/>
  <c r="E14" i="11"/>
  <c r="D14" i="11"/>
  <c r="J13" i="11"/>
  <c r="H13" i="11"/>
  <c r="I13" i="11" s="1"/>
  <c r="G13" i="11"/>
  <c r="F13" i="11"/>
  <c r="E13" i="11"/>
  <c r="D13" i="11"/>
  <c r="J12" i="11"/>
  <c r="I12" i="11"/>
  <c r="H12" i="11"/>
  <c r="G12" i="11"/>
  <c r="F12" i="11"/>
  <c r="E12" i="11"/>
  <c r="D12" i="11"/>
  <c r="J11" i="11"/>
  <c r="I11" i="11"/>
  <c r="H11" i="11"/>
  <c r="G11" i="11"/>
  <c r="F11" i="11"/>
  <c r="E11" i="11"/>
  <c r="D11" i="11"/>
  <c r="J10" i="11"/>
  <c r="I10" i="11" s="1"/>
  <c r="H10" i="11"/>
  <c r="G10" i="11"/>
  <c r="F10" i="11"/>
  <c r="E10" i="11"/>
  <c r="D10" i="11"/>
  <c r="J9" i="11"/>
  <c r="I9" i="11" s="1"/>
  <c r="H9" i="11"/>
  <c r="G9" i="11"/>
  <c r="F9" i="11"/>
  <c r="E9" i="11"/>
  <c r="D9" i="11"/>
  <c r="J8" i="11"/>
  <c r="I8" i="11" s="1"/>
  <c r="H8" i="11"/>
  <c r="G8" i="11"/>
  <c r="F8" i="11"/>
  <c r="E8" i="11"/>
  <c r="D8" i="11"/>
  <c r="J7" i="11"/>
  <c r="I7" i="11" s="1"/>
  <c r="H7" i="1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K24" i="9"/>
  <c r="AJ24" i="9"/>
  <c r="AG24" i="9"/>
  <c r="AF24" i="9"/>
  <c r="AE24" i="9"/>
  <c r="AI24" i="9" s="1"/>
  <c r="AC24" i="9"/>
  <c r="Y24" i="9"/>
  <c r="U24" i="9"/>
  <c r="Q24" i="9"/>
  <c r="M24" i="9"/>
  <c r="I24" i="9"/>
  <c r="AK23" i="9"/>
  <c r="AI23" i="9"/>
  <c r="AG23" i="9"/>
  <c r="AF23" i="9"/>
  <c r="AJ23" i="9" s="1"/>
  <c r="AE23" i="9"/>
  <c r="AC23" i="9"/>
  <c r="Y23" i="9"/>
  <c r="U23" i="9"/>
  <c r="Q23" i="9"/>
  <c r="M23" i="9"/>
  <c r="I23" i="9"/>
  <c r="AG22" i="9"/>
  <c r="AK22" i="9" s="1"/>
  <c r="AF22" i="9"/>
  <c r="AJ22" i="9" s="1"/>
  <c r="AE22" i="9"/>
  <c r="AI22" i="9" s="1"/>
  <c r="AC22" i="9"/>
  <c r="Y22" i="9"/>
  <c r="U22" i="9"/>
  <c r="Q22" i="9"/>
  <c r="M22" i="9"/>
  <c r="I22" i="9"/>
  <c r="AG21" i="9"/>
  <c r="AK21" i="9" s="1"/>
  <c r="AF21" i="9"/>
  <c r="AJ21" i="9" s="1"/>
  <c r="AE21" i="9"/>
  <c r="AI21" i="9" s="1"/>
  <c r="AC21" i="9"/>
  <c r="Y21" i="9"/>
  <c r="U21" i="9"/>
  <c r="Q21" i="9"/>
  <c r="M21" i="9"/>
  <c r="I21" i="9"/>
  <c r="AK20" i="9"/>
  <c r="AI20" i="9"/>
  <c r="AG20" i="9"/>
  <c r="AF20" i="9"/>
  <c r="AJ20" i="9" s="1"/>
  <c r="AE20" i="9"/>
  <c r="AC20" i="9"/>
  <c r="Y20" i="9"/>
  <c r="U20" i="9"/>
  <c r="Q20" i="9"/>
  <c r="M20" i="9"/>
  <c r="I20" i="9"/>
  <c r="AK19" i="9"/>
  <c r="AG19" i="9"/>
  <c r="AF19" i="9"/>
  <c r="AJ19" i="9" s="1"/>
  <c r="AE19" i="9"/>
  <c r="AI19" i="9" s="1"/>
  <c r="AC19" i="9"/>
  <c r="Y19" i="9"/>
  <c r="U19" i="9"/>
  <c r="Q19" i="9"/>
  <c r="M19" i="9"/>
  <c r="I19" i="9"/>
  <c r="AK18" i="9"/>
  <c r="AJ18" i="9"/>
  <c r="AI18" i="9"/>
  <c r="AG18" i="9"/>
  <c r="AF18" i="9"/>
  <c r="AE18" i="9"/>
  <c r="AC18" i="9"/>
  <c r="Y18" i="9"/>
  <c r="U18" i="9"/>
  <c r="Q18" i="9"/>
  <c r="M18" i="9"/>
  <c r="I18" i="9"/>
  <c r="AG17" i="9"/>
  <c r="AK17" i="9" s="1"/>
  <c r="AF17" i="9"/>
  <c r="AJ17" i="9" s="1"/>
  <c r="AE17" i="9"/>
  <c r="AI17" i="9" s="1"/>
  <c r="AC17" i="9"/>
  <c r="Y17" i="9"/>
  <c r="U17" i="9"/>
  <c r="Q17" i="9"/>
  <c r="M17" i="9"/>
  <c r="I17" i="9"/>
  <c r="AK16" i="9"/>
  <c r="AJ16" i="9"/>
  <c r="AG16" i="9"/>
  <c r="AF16" i="9"/>
  <c r="AE16" i="9"/>
  <c r="AI16" i="9" s="1"/>
  <c r="AC16" i="9"/>
  <c r="Y16" i="9"/>
  <c r="U16" i="9"/>
  <c r="Q16" i="9"/>
  <c r="M16" i="9"/>
  <c r="I16" i="9"/>
  <c r="AG15" i="9"/>
  <c r="AK15" i="9" s="1"/>
  <c r="AF15" i="9"/>
  <c r="AJ15" i="9" s="1"/>
  <c r="AE15" i="9"/>
  <c r="AI15" i="9" s="1"/>
  <c r="AC15" i="9"/>
  <c r="Y15" i="9"/>
  <c r="U15" i="9"/>
  <c r="Q15" i="9"/>
  <c r="M15" i="9"/>
  <c r="I15" i="9"/>
  <c r="AK14" i="9"/>
  <c r="AJ14" i="9"/>
  <c r="AI14" i="9"/>
  <c r="AG14" i="9"/>
  <c r="AF14" i="9"/>
  <c r="AE14" i="9"/>
  <c r="AC14" i="9"/>
  <c r="Y14" i="9"/>
  <c r="U14" i="9"/>
  <c r="Q14" i="9"/>
  <c r="M14" i="9"/>
  <c r="I14" i="9"/>
  <c r="AK13" i="9"/>
  <c r="AJ13" i="9"/>
  <c r="AG13" i="9"/>
  <c r="AF13" i="9"/>
  <c r="AE13" i="9"/>
  <c r="AI13" i="9" s="1"/>
  <c r="AC13" i="9"/>
  <c r="Y13" i="9"/>
  <c r="U13" i="9"/>
  <c r="Q13" i="9"/>
  <c r="M13" i="9"/>
  <c r="I13" i="9"/>
  <c r="AK12" i="9"/>
  <c r="AJ12" i="9"/>
  <c r="AG12" i="9"/>
  <c r="AF12" i="9"/>
  <c r="AE12" i="9"/>
  <c r="AI12" i="9" s="1"/>
  <c r="AC12" i="9"/>
  <c r="Y12" i="9"/>
  <c r="U12" i="9"/>
  <c r="Q12" i="9"/>
  <c r="M12" i="9"/>
  <c r="I12" i="9"/>
  <c r="AK11" i="9"/>
  <c r="AG11" i="9"/>
  <c r="AF11" i="9"/>
  <c r="AJ11" i="9" s="1"/>
  <c r="AE11" i="9"/>
  <c r="AI11" i="9" s="1"/>
  <c r="AC11" i="9"/>
  <c r="Y11" i="9"/>
  <c r="U11" i="9"/>
  <c r="Q11" i="9"/>
  <c r="M11" i="9"/>
  <c r="I11" i="9"/>
  <c r="AK10" i="9"/>
  <c r="AJ10" i="9"/>
  <c r="AG10" i="9"/>
  <c r="AF10" i="9"/>
  <c r="AE10" i="9"/>
  <c r="AI10" i="9" s="1"/>
  <c r="AC10" i="9"/>
  <c r="Y10" i="9"/>
  <c r="U10" i="9"/>
  <c r="Q10" i="9"/>
  <c r="M10" i="9"/>
  <c r="I10" i="9"/>
  <c r="AG9" i="9"/>
  <c r="AK9" i="9" s="1"/>
  <c r="AF9" i="9"/>
  <c r="AJ9" i="9" s="1"/>
  <c r="AE9" i="9"/>
  <c r="AI9" i="9" s="1"/>
  <c r="AC9" i="9"/>
  <c r="Y9" i="9"/>
  <c r="U9" i="9"/>
  <c r="Q9" i="9"/>
  <c r="M9" i="9"/>
  <c r="I9" i="9"/>
  <c r="AK8" i="9"/>
  <c r="AJ8" i="9"/>
  <c r="AG8" i="9"/>
  <c r="AF8" i="9"/>
  <c r="AE8" i="9"/>
  <c r="AI8" i="9" s="1"/>
  <c r="AC8" i="9"/>
  <c r="Y8" i="9"/>
  <c r="U8" i="9"/>
  <c r="Q8" i="9"/>
  <c r="M8" i="9"/>
  <c r="I8" i="9"/>
  <c r="AK7" i="9"/>
  <c r="AI7" i="9"/>
  <c r="AG7" i="9"/>
  <c r="AF7" i="9"/>
  <c r="AJ7" i="9" s="1"/>
  <c r="AE7" i="9"/>
  <c r="AC7" i="9"/>
  <c r="Y7" i="9"/>
  <c r="U7" i="9"/>
  <c r="Q7" i="9"/>
  <c r="M7" i="9"/>
  <c r="I7" i="9"/>
  <c r="N24" i="8"/>
  <c r="I24" i="8"/>
  <c r="N23" i="8"/>
  <c r="I23" i="8"/>
  <c r="N22" i="8"/>
  <c r="I22" i="8"/>
  <c r="N21" i="8"/>
  <c r="I21" i="8"/>
  <c r="N20" i="8"/>
  <c r="I20" i="8"/>
  <c r="N19" i="8"/>
  <c r="I19" i="8"/>
  <c r="N18" i="8"/>
  <c r="I18" i="8"/>
  <c r="N17" i="8"/>
  <c r="I17" i="8"/>
  <c r="N16" i="8"/>
  <c r="I16" i="8"/>
  <c r="N15" i="8"/>
  <c r="I15" i="8"/>
  <c r="N14" i="8"/>
  <c r="I14" i="8"/>
  <c r="N13" i="8"/>
  <c r="I13" i="8"/>
  <c r="N12" i="8"/>
  <c r="I12" i="8"/>
  <c r="N11" i="8"/>
  <c r="I11" i="8"/>
  <c r="N10" i="8"/>
  <c r="I10" i="8"/>
  <c r="N9" i="8"/>
  <c r="I9" i="8"/>
  <c r="N8" i="8"/>
  <c r="I8" i="8"/>
  <c r="N7" i="8"/>
  <c r="I7" i="8"/>
  <c r="Y24" i="7"/>
  <c r="X24" i="7"/>
  <c r="W24" i="7"/>
  <c r="U24" i="7"/>
  <c r="T24" i="7"/>
  <c r="S24" i="7"/>
  <c r="Y23" i="7"/>
  <c r="X23" i="7"/>
  <c r="W23" i="7"/>
  <c r="U23" i="7"/>
  <c r="T23" i="7"/>
  <c r="S23" i="7"/>
  <c r="Y22" i="7"/>
  <c r="X22" i="7"/>
  <c r="W22" i="7"/>
  <c r="U22" i="7"/>
  <c r="T22" i="7"/>
  <c r="S22" i="7"/>
  <c r="Y21" i="7"/>
  <c r="X21" i="7"/>
  <c r="W21" i="7"/>
  <c r="U21" i="7"/>
  <c r="T21" i="7"/>
  <c r="S21" i="7"/>
  <c r="Y20" i="7"/>
  <c r="X20" i="7"/>
  <c r="W20" i="7"/>
  <c r="U20" i="7"/>
  <c r="T20" i="7"/>
  <c r="S20" i="7"/>
  <c r="Y19" i="7"/>
  <c r="X19" i="7"/>
  <c r="W19" i="7"/>
  <c r="U19" i="7"/>
  <c r="T19" i="7"/>
  <c r="S19" i="7"/>
  <c r="Y18" i="7"/>
  <c r="X18" i="7"/>
  <c r="W18" i="7"/>
  <c r="U18" i="7"/>
  <c r="T18" i="7"/>
  <c r="S18" i="7"/>
  <c r="Y17" i="7"/>
  <c r="X17" i="7"/>
  <c r="W17" i="7"/>
  <c r="U17" i="7"/>
  <c r="T17" i="7"/>
  <c r="S17" i="7"/>
  <c r="Y16" i="7"/>
  <c r="X16" i="7"/>
  <c r="W16" i="7"/>
  <c r="U16" i="7"/>
  <c r="T16" i="7"/>
  <c r="S16" i="7"/>
  <c r="Y15" i="7"/>
  <c r="X15" i="7"/>
  <c r="W15" i="7"/>
  <c r="U15" i="7"/>
  <c r="T15" i="7"/>
  <c r="S15" i="7"/>
  <c r="Y14" i="7"/>
  <c r="X14" i="7"/>
  <c r="W14" i="7"/>
  <c r="U14" i="7"/>
  <c r="T14" i="7"/>
  <c r="S14" i="7"/>
  <c r="Y13" i="7"/>
  <c r="X13" i="7"/>
  <c r="W13" i="7"/>
  <c r="U13" i="7"/>
  <c r="T13" i="7"/>
  <c r="S13" i="7"/>
  <c r="Y12" i="7"/>
  <c r="X12" i="7"/>
  <c r="W12" i="7"/>
  <c r="U12" i="7"/>
  <c r="T12" i="7"/>
  <c r="S12" i="7"/>
  <c r="Y11" i="7"/>
  <c r="X11" i="7"/>
  <c r="W11" i="7"/>
  <c r="U11" i="7"/>
  <c r="T11" i="7"/>
  <c r="S11" i="7"/>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27" i="6"/>
  <c r="R24" i="6"/>
  <c r="Q24" i="6"/>
  <c r="P24" i="6"/>
  <c r="O24" i="6"/>
  <c r="R23" i="6"/>
  <c r="Q23" i="6"/>
  <c r="P23" i="6"/>
  <c r="O23" i="6"/>
  <c r="R22" i="6"/>
  <c r="Q22" i="6"/>
  <c r="P22" i="6"/>
  <c r="O22" i="6"/>
  <c r="R21" i="6"/>
  <c r="Q21" i="6"/>
  <c r="P21" i="6"/>
  <c r="O21" i="6"/>
  <c r="R20" i="6"/>
  <c r="Q20" i="6"/>
  <c r="P20" i="6"/>
  <c r="O20" i="6"/>
  <c r="R19" i="6"/>
  <c r="Q19" i="6"/>
  <c r="P19" i="6"/>
  <c r="O19" i="6"/>
  <c r="R18" i="6"/>
  <c r="Q18" i="6"/>
  <c r="P18" i="6"/>
  <c r="O18" i="6"/>
  <c r="R17" i="6"/>
  <c r="Q17" i="6"/>
  <c r="P17" i="6"/>
  <c r="O17" i="6"/>
  <c r="R16" i="6"/>
  <c r="Q16" i="6"/>
  <c r="P16" i="6"/>
  <c r="O16" i="6"/>
  <c r="R15" i="6"/>
  <c r="Q15" i="6"/>
  <c r="P15" i="6"/>
  <c r="O15" i="6"/>
  <c r="R14" i="6"/>
  <c r="Q14" i="6"/>
  <c r="P14" i="6"/>
  <c r="O14" i="6"/>
  <c r="R13" i="6"/>
  <c r="Q13" i="6"/>
  <c r="P13" i="6"/>
  <c r="O13" i="6"/>
  <c r="R12" i="6"/>
  <c r="Q12" i="6"/>
  <c r="P12" i="6"/>
  <c r="O12" i="6"/>
  <c r="R11" i="6"/>
  <c r="Q11" i="6"/>
  <c r="P11" i="6"/>
  <c r="O11" i="6"/>
  <c r="R10" i="6"/>
  <c r="Q10" i="6"/>
  <c r="P10" i="6"/>
  <c r="O10" i="6"/>
  <c r="O27" i="6" s="1"/>
  <c r="R9" i="6"/>
  <c r="Q9" i="6"/>
  <c r="P9" i="6"/>
  <c r="P27" i="6" s="1"/>
  <c r="O9" i="6"/>
  <c r="R8" i="6"/>
  <c r="Q8" i="6"/>
  <c r="P8" i="6"/>
  <c r="O8" i="6"/>
  <c r="R7" i="6"/>
  <c r="Q7" i="6"/>
  <c r="Q27" i="6" s="1"/>
  <c r="P7" i="6"/>
  <c r="O7" i="6"/>
  <c r="AN27" i="5"/>
  <c r="AM27" i="5"/>
  <c r="AJ27" i="5"/>
  <c r="AO27" i="5"/>
  <c r="AG27" i="5"/>
  <c r="AF27" i="5"/>
  <c r="AE27" i="5"/>
  <c r="U27" i="5"/>
  <c r="AK27" i="5"/>
  <c r="AI27" i="5"/>
  <c r="F27" i="5"/>
  <c r="E27" i="5"/>
  <c r="D27" i="5"/>
  <c r="C27" i="5"/>
  <c r="U26" i="5"/>
  <c r="U25" i="5"/>
  <c r="BE24" i="5"/>
  <c r="BD24" i="5"/>
  <c r="BC24" i="5"/>
  <c r="AS24" i="5"/>
  <c r="AR24" i="5"/>
  <c r="AQ24" i="5"/>
  <c r="AO24" i="5"/>
  <c r="AN24" i="5"/>
  <c r="AM24" i="5"/>
  <c r="AK24" i="5"/>
  <c r="AJ24" i="5"/>
  <c r="AI24" i="5"/>
  <c r="AG24" i="5"/>
  <c r="AF24" i="5"/>
  <c r="AE24" i="5"/>
  <c r="U24" i="5"/>
  <c r="BE23" i="5"/>
  <c r="BD23" i="5"/>
  <c r="BC23" i="5"/>
  <c r="AS23" i="5"/>
  <c r="AR23" i="5"/>
  <c r="AQ23" i="5"/>
  <c r="AO23" i="5"/>
  <c r="AN23" i="5"/>
  <c r="AM23" i="5"/>
  <c r="AK23" i="5"/>
  <c r="AJ23" i="5"/>
  <c r="AI23" i="5"/>
  <c r="AG23" i="5"/>
  <c r="AF23" i="5"/>
  <c r="AE23" i="5"/>
  <c r="U23" i="5"/>
  <c r="BE22" i="5"/>
  <c r="BD22" i="5"/>
  <c r="BC22" i="5"/>
  <c r="AS22" i="5"/>
  <c r="AR22" i="5"/>
  <c r="AQ22" i="5"/>
  <c r="AO22" i="5"/>
  <c r="AN22" i="5"/>
  <c r="AM22" i="5"/>
  <c r="AK22" i="5"/>
  <c r="AJ22" i="5"/>
  <c r="AI22" i="5"/>
  <c r="AG22" i="5"/>
  <c r="AF22" i="5"/>
  <c r="AE22" i="5"/>
  <c r="U22" i="5"/>
  <c r="BE21" i="5"/>
  <c r="BD21" i="5"/>
  <c r="BC21" i="5"/>
  <c r="AS21" i="5"/>
  <c r="AR21" i="5"/>
  <c r="AQ21" i="5"/>
  <c r="AO21" i="5"/>
  <c r="AN21" i="5"/>
  <c r="AM21" i="5"/>
  <c r="AK21" i="5"/>
  <c r="AJ21" i="5"/>
  <c r="AI21" i="5"/>
  <c r="AG21" i="5"/>
  <c r="AF21" i="5"/>
  <c r="AE21" i="5"/>
  <c r="U21" i="5"/>
  <c r="BE20" i="5"/>
  <c r="BD20" i="5"/>
  <c r="BC20" i="5"/>
  <c r="AS20" i="5"/>
  <c r="AR20" i="5"/>
  <c r="AQ20" i="5"/>
  <c r="AO20" i="5"/>
  <c r="AN20" i="5"/>
  <c r="AM20" i="5"/>
  <c r="AK20" i="5"/>
  <c r="AJ20" i="5"/>
  <c r="AI20" i="5"/>
  <c r="AG20" i="5"/>
  <c r="AF20" i="5"/>
  <c r="AE20" i="5"/>
  <c r="U20" i="5"/>
  <c r="BE19" i="5"/>
  <c r="BD19" i="5"/>
  <c r="BC19" i="5"/>
  <c r="AS19" i="5"/>
  <c r="AR19" i="5"/>
  <c r="AQ19" i="5"/>
  <c r="AO19" i="5"/>
  <c r="AN19" i="5"/>
  <c r="AM19" i="5"/>
  <c r="AK19" i="5"/>
  <c r="AJ19" i="5"/>
  <c r="AI19" i="5"/>
  <c r="AG19" i="5"/>
  <c r="AF19" i="5"/>
  <c r="AE19" i="5"/>
  <c r="U19" i="5"/>
  <c r="BE18" i="5"/>
  <c r="BD18" i="5"/>
  <c r="BC18" i="5"/>
  <c r="AS18" i="5"/>
  <c r="AR18" i="5"/>
  <c r="AQ18" i="5"/>
  <c r="AO18" i="5"/>
  <c r="AN18" i="5"/>
  <c r="AM18" i="5"/>
  <c r="AK18" i="5"/>
  <c r="AJ18" i="5"/>
  <c r="AI18" i="5"/>
  <c r="AG18" i="5"/>
  <c r="AF18" i="5"/>
  <c r="AE18" i="5"/>
  <c r="U18" i="5"/>
  <c r="BE17" i="5"/>
  <c r="BD17" i="5"/>
  <c r="BC17" i="5"/>
  <c r="AS17" i="5"/>
  <c r="AR17" i="5"/>
  <c r="AQ17" i="5"/>
  <c r="AO17" i="5"/>
  <c r="AN17" i="5"/>
  <c r="AM17" i="5"/>
  <c r="AK17" i="5"/>
  <c r="AJ17" i="5"/>
  <c r="AI17" i="5"/>
  <c r="AG17" i="5"/>
  <c r="AF17" i="5"/>
  <c r="AE17" i="5"/>
  <c r="U17" i="5"/>
  <c r="BE16" i="5"/>
  <c r="BD16" i="5"/>
  <c r="BC16" i="5"/>
  <c r="AS16" i="5"/>
  <c r="AR16" i="5"/>
  <c r="AQ16" i="5"/>
  <c r="AO16" i="5"/>
  <c r="AN16" i="5"/>
  <c r="AM16" i="5"/>
  <c r="AK16" i="5"/>
  <c r="AJ16" i="5"/>
  <c r="AI16" i="5"/>
  <c r="AG16" i="5"/>
  <c r="AF16" i="5"/>
  <c r="AE16" i="5"/>
  <c r="U16" i="5"/>
  <c r="BE15" i="5"/>
  <c r="BD15" i="5"/>
  <c r="BC15" i="5"/>
  <c r="AS15" i="5"/>
  <c r="AR15" i="5"/>
  <c r="AQ15" i="5"/>
  <c r="AO15" i="5"/>
  <c r="AN15" i="5"/>
  <c r="AM15" i="5"/>
  <c r="AK15" i="5"/>
  <c r="AJ15" i="5"/>
  <c r="AI15" i="5"/>
  <c r="AG15" i="5"/>
  <c r="AF15" i="5"/>
  <c r="AE15" i="5"/>
  <c r="U15" i="5"/>
  <c r="BE14" i="5"/>
  <c r="BD14" i="5"/>
  <c r="BC14" i="5"/>
  <c r="AS14" i="5"/>
  <c r="AR14" i="5"/>
  <c r="AQ14" i="5"/>
  <c r="AO14" i="5"/>
  <c r="AN14" i="5"/>
  <c r="AM14" i="5"/>
  <c r="AK14" i="5"/>
  <c r="AJ14" i="5"/>
  <c r="AI14" i="5"/>
  <c r="AG14" i="5"/>
  <c r="AF14" i="5"/>
  <c r="AE14" i="5"/>
  <c r="U14" i="5"/>
  <c r="BE13" i="5"/>
  <c r="BD13" i="5"/>
  <c r="BC13" i="5"/>
  <c r="AS13" i="5"/>
  <c r="AR13" i="5"/>
  <c r="AQ13" i="5"/>
  <c r="AO13" i="5"/>
  <c r="AN13" i="5"/>
  <c r="AM13" i="5"/>
  <c r="AK13" i="5"/>
  <c r="AJ13" i="5"/>
  <c r="AI13" i="5"/>
  <c r="AG13" i="5"/>
  <c r="AF13" i="5"/>
  <c r="AE13" i="5"/>
  <c r="U13" i="5"/>
  <c r="BE12" i="5"/>
  <c r="BD12" i="5"/>
  <c r="BC12" i="5"/>
  <c r="AS12" i="5"/>
  <c r="AR12" i="5"/>
  <c r="AQ12" i="5"/>
  <c r="AO12" i="5"/>
  <c r="AN12" i="5"/>
  <c r="AM12" i="5"/>
  <c r="AK12" i="5"/>
  <c r="AJ12" i="5"/>
  <c r="AI12" i="5"/>
  <c r="AG12" i="5"/>
  <c r="AF12" i="5"/>
  <c r="AE12" i="5"/>
  <c r="U12" i="5"/>
  <c r="BE11" i="5"/>
  <c r="BD11" i="5"/>
  <c r="BC11" i="5"/>
  <c r="AS11" i="5"/>
  <c r="AR11" i="5"/>
  <c r="AQ11" i="5"/>
  <c r="AO11" i="5"/>
  <c r="AN11" i="5"/>
  <c r="AM11" i="5"/>
  <c r="AK11" i="5"/>
  <c r="AJ11" i="5"/>
  <c r="AI11" i="5"/>
  <c r="AG11" i="5"/>
  <c r="AF11" i="5"/>
  <c r="AE11" i="5"/>
  <c r="U11" i="5"/>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AB25" i="4"/>
  <c r="Q25" i="4"/>
  <c r="AF25" i="4" s="1"/>
  <c r="I25" i="4"/>
  <c r="X25" i="4" s="1"/>
  <c r="AF24" i="4"/>
  <c r="AD24" i="4"/>
  <c r="AC24" i="4"/>
  <c r="X24" i="4"/>
  <c r="Q24" i="4"/>
  <c r="AE24" i="4" s="1"/>
  <c r="I24" i="4"/>
  <c r="W24" i="4" s="1"/>
  <c r="AF23" i="4"/>
  <c r="AB23" i="4"/>
  <c r="AA23" i="4"/>
  <c r="X23" i="4"/>
  <c r="W23" i="4"/>
  <c r="V23" i="4"/>
  <c r="Q23" i="4"/>
  <c r="AE23" i="4" s="1"/>
  <c r="I23" i="4"/>
  <c r="U23" i="4" s="1"/>
  <c r="AE22" i="4"/>
  <c r="AD22" i="4"/>
  <c r="AC22" i="4"/>
  <c r="AB22" i="4"/>
  <c r="AA22" i="4"/>
  <c r="X22" i="4"/>
  <c r="W22" i="4"/>
  <c r="S22" i="4"/>
  <c r="Q22" i="4"/>
  <c r="AF22" i="4" s="1"/>
  <c r="I22" i="4"/>
  <c r="V22" i="4" s="1"/>
  <c r="Q21" i="4"/>
  <c r="AF21" i="4" s="1"/>
  <c r="I21" i="4"/>
  <c r="X21" i="4" s="1"/>
  <c r="AF20" i="4"/>
  <c r="AE20" i="4"/>
  <c r="AD20" i="4"/>
  <c r="AC20" i="4"/>
  <c r="AA20" i="4"/>
  <c r="X20" i="4"/>
  <c r="Q20" i="4"/>
  <c r="AB20" i="4" s="1"/>
  <c r="AG20" i="4" s="1"/>
  <c r="I20" i="4"/>
  <c r="W20" i="4" s="1"/>
  <c r="AF19" i="4"/>
  <c r="AB19" i="4"/>
  <c r="AA19" i="4"/>
  <c r="X19" i="4"/>
  <c r="W19" i="4"/>
  <c r="V19" i="4"/>
  <c r="Q19" i="4"/>
  <c r="AE19" i="4" s="1"/>
  <c r="I19" i="4"/>
  <c r="U19" i="4" s="1"/>
  <c r="AE18" i="4"/>
  <c r="AD18" i="4"/>
  <c r="AC18" i="4"/>
  <c r="AB18" i="4"/>
  <c r="X18" i="4"/>
  <c r="W18" i="4"/>
  <c r="S18" i="4"/>
  <c r="Q18" i="4"/>
  <c r="AF18" i="4" s="1"/>
  <c r="I18" i="4"/>
  <c r="V18" i="4" s="1"/>
  <c r="X17" i="4"/>
  <c r="Q17" i="4"/>
  <c r="AF17" i="4" s="1"/>
  <c r="I17" i="4"/>
  <c r="W17" i="4" s="1"/>
  <c r="AF16" i="4"/>
  <c r="AD16" i="4"/>
  <c r="AC16" i="4"/>
  <c r="X16" i="4"/>
  <c r="Q16" i="4"/>
  <c r="AE16" i="4" s="1"/>
  <c r="I16" i="4"/>
  <c r="W16" i="4" s="1"/>
  <c r="AF15" i="4"/>
  <c r="AB15" i="4"/>
  <c r="AA15" i="4"/>
  <c r="X15" i="4"/>
  <c r="W15" i="4"/>
  <c r="V15" i="4"/>
  <c r="Q15" i="4"/>
  <c r="AE15" i="4" s="1"/>
  <c r="I15" i="4"/>
  <c r="U15" i="4" s="1"/>
  <c r="AE14" i="4"/>
  <c r="AD14" i="4"/>
  <c r="AC14" i="4"/>
  <c r="AB14" i="4"/>
  <c r="X14" i="4"/>
  <c r="W14" i="4"/>
  <c r="S14" i="4"/>
  <c r="Q14" i="4"/>
  <c r="AF14" i="4" s="1"/>
  <c r="I14" i="4"/>
  <c r="V14" i="4" s="1"/>
  <c r="Q13" i="4"/>
  <c r="AF13" i="4" s="1"/>
  <c r="I13" i="4"/>
  <c r="X13" i="4" s="1"/>
  <c r="AF12" i="4"/>
  <c r="AE12" i="4"/>
  <c r="AD12" i="4"/>
  <c r="AC12" i="4"/>
  <c r="AA12" i="4"/>
  <c r="X12" i="4"/>
  <c r="Q12" i="4"/>
  <c r="AB12" i="4" s="1"/>
  <c r="AG12" i="4" s="1"/>
  <c r="I12" i="4"/>
  <c r="W12" i="4" s="1"/>
  <c r="AF11" i="4"/>
  <c r="AB11" i="4"/>
  <c r="AA11" i="4"/>
  <c r="X11" i="4"/>
  <c r="W11" i="4"/>
  <c r="V11" i="4"/>
  <c r="Q11" i="4"/>
  <c r="AE11" i="4" s="1"/>
  <c r="I11" i="4"/>
  <c r="U11" i="4" s="1"/>
  <c r="AE10" i="4"/>
  <c r="AD10" i="4"/>
  <c r="AC10" i="4"/>
  <c r="AB10" i="4"/>
  <c r="X10" i="4"/>
  <c r="W10" i="4"/>
  <c r="S10" i="4"/>
  <c r="Q10" i="4"/>
  <c r="AF10" i="4" s="1"/>
  <c r="I10" i="4"/>
  <c r="V10" i="4" s="1"/>
  <c r="Q9" i="4"/>
  <c r="AF9" i="4" s="1"/>
  <c r="I9" i="4"/>
  <c r="X9" i="4" s="1"/>
  <c r="AF8" i="4"/>
  <c r="AE8" i="4"/>
  <c r="AD8" i="4"/>
  <c r="AC8" i="4"/>
  <c r="AA8" i="4"/>
  <c r="X8" i="4"/>
  <c r="Q8" i="4"/>
  <c r="AB8" i="4" s="1"/>
  <c r="I8" i="4"/>
  <c r="V24" i="3"/>
  <c r="U24" i="3"/>
  <c r="T24" i="3"/>
  <c r="O24" i="3"/>
  <c r="N24" i="3"/>
  <c r="M24" i="3"/>
  <c r="H24" i="3"/>
  <c r="G24" i="3"/>
  <c r="F24" i="3"/>
  <c r="V23" i="3"/>
  <c r="U23" i="3"/>
  <c r="T23" i="3"/>
  <c r="O23" i="3"/>
  <c r="N23" i="3"/>
  <c r="M23" i="3"/>
  <c r="H23" i="3"/>
  <c r="G23" i="3"/>
  <c r="F23" i="3"/>
  <c r="V22" i="3"/>
  <c r="U22" i="3"/>
  <c r="T22" i="3"/>
  <c r="O22" i="3"/>
  <c r="N22" i="3"/>
  <c r="M22" i="3"/>
  <c r="H22" i="3"/>
  <c r="G22" i="3"/>
  <c r="F22" i="3"/>
  <c r="V21" i="3"/>
  <c r="U21" i="3"/>
  <c r="T21" i="3"/>
  <c r="O21" i="3"/>
  <c r="N21" i="3"/>
  <c r="M21" i="3"/>
  <c r="H21" i="3"/>
  <c r="G21" i="3"/>
  <c r="F21" i="3"/>
  <c r="V20" i="3"/>
  <c r="U20" i="3"/>
  <c r="T20" i="3"/>
  <c r="O20" i="3"/>
  <c r="N20" i="3"/>
  <c r="M20" i="3"/>
  <c r="H20" i="3"/>
  <c r="G20" i="3"/>
  <c r="F20" i="3"/>
  <c r="V19" i="3"/>
  <c r="U19" i="3"/>
  <c r="T19" i="3"/>
  <c r="O19" i="3"/>
  <c r="N19" i="3"/>
  <c r="M19" i="3"/>
  <c r="H19" i="3"/>
  <c r="G19" i="3"/>
  <c r="F19" i="3"/>
  <c r="V18" i="3"/>
  <c r="U18" i="3"/>
  <c r="T18" i="3"/>
  <c r="O18" i="3"/>
  <c r="N18" i="3"/>
  <c r="M18" i="3"/>
  <c r="H18" i="3"/>
  <c r="G18" i="3"/>
  <c r="F18" i="3"/>
  <c r="V17" i="3"/>
  <c r="U17" i="3"/>
  <c r="T17" i="3"/>
  <c r="O17" i="3"/>
  <c r="N17" i="3"/>
  <c r="M17" i="3"/>
  <c r="H17" i="3"/>
  <c r="G17" i="3"/>
  <c r="F17" i="3"/>
  <c r="V16" i="3"/>
  <c r="U16" i="3"/>
  <c r="T16" i="3"/>
  <c r="O16" i="3"/>
  <c r="N16" i="3"/>
  <c r="M16" i="3"/>
  <c r="H16" i="3"/>
  <c r="G16" i="3"/>
  <c r="F16" i="3"/>
  <c r="V15" i="3"/>
  <c r="U15" i="3"/>
  <c r="T15" i="3"/>
  <c r="O15" i="3"/>
  <c r="N15" i="3"/>
  <c r="M15" i="3"/>
  <c r="H15" i="3"/>
  <c r="G15" i="3"/>
  <c r="F15" i="3"/>
  <c r="V14" i="3"/>
  <c r="U14" i="3"/>
  <c r="T14" i="3"/>
  <c r="O14" i="3"/>
  <c r="N14" i="3"/>
  <c r="M14" i="3"/>
  <c r="H14" i="3"/>
  <c r="G14" i="3"/>
  <c r="F14" i="3"/>
  <c r="V13" i="3"/>
  <c r="U13" i="3"/>
  <c r="T13" i="3"/>
  <c r="O13" i="3"/>
  <c r="N13" i="3"/>
  <c r="M13" i="3"/>
  <c r="H13" i="3"/>
  <c r="G13" i="3"/>
  <c r="F13" i="3"/>
  <c r="V12" i="3"/>
  <c r="U12" i="3"/>
  <c r="T12" i="3"/>
  <c r="O12" i="3"/>
  <c r="N12" i="3"/>
  <c r="M12" i="3"/>
  <c r="H12" i="3"/>
  <c r="G12" i="3"/>
  <c r="F12" i="3"/>
  <c r="V11" i="3"/>
  <c r="U11" i="3"/>
  <c r="T11" i="3"/>
  <c r="O11" i="3"/>
  <c r="N11" i="3"/>
  <c r="M11" i="3"/>
  <c r="H11" i="3"/>
  <c r="G11" i="3"/>
  <c r="F11" i="3"/>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24" i="2"/>
  <c r="W24" i="2"/>
  <c r="V24" i="2"/>
  <c r="T24" i="2"/>
  <c r="S24" i="2"/>
  <c r="R24" i="2"/>
  <c r="M24" i="2"/>
  <c r="L24" i="2"/>
  <c r="K24" i="2"/>
  <c r="X23" i="2"/>
  <c r="W23" i="2"/>
  <c r="V23" i="2"/>
  <c r="T23" i="2"/>
  <c r="S23" i="2"/>
  <c r="R23" i="2"/>
  <c r="M23" i="2"/>
  <c r="L23" i="2"/>
  <c r="K23" i="2"/>
  <c r="X22" i="2"/>
  <c r="W22" i="2"/>
  <c r="V22" i="2"/>
  <c r="T22" i="2"/>
  <c r="S22" i="2"/>
  <c r="R22" i="2"/>
  <c r="M22" i="2"/>
  <c r="L22" i="2"/>
  <c r="K22" i="2"/>
  <c r="X21" i="2"/>
  <c r="W21" i="2"/>
  <c r="V21" i="2"/>
  <c r="T21" i="2"/>
  <c r="S21" i="2"/>
  <c r="R21" i="2"/>
  <c r="M21" i="2"/>
  <c r="L21" i="2"/>
  <c r="K21" i="2"/>
  <c r="X20" i="2"/>
  <c r="W20" i="2"/>
  <c r="V20" i="2"/>
  <c r="T20" i="2"/>
  <c r="S20" i="2"/>
  <c r="R20" i="2"/>
  <c r="M20" i="2"/>
  <c r="L20" i="2"/>
  <c r="K20" i="2"/>
  <c r="X19" i="2"/>
  <c r="W19" i="2"/>
  <c r="V19" i="2"/>
  <c r="T19" i="2"/>
  <c r="S19" i="2"/>
  <c r="R19" i="2"/>
  <c r="M19" i="2"/>
  <c r="L19" i="2"/>
  <c r="K19" i="2"/>
  <c r="X18" i="2"/>
  <c r="W18" i="2"/>
  <c r="V18" i="2"/>
  <c r="T18" i="2"/>
  <c r="S18" i="2"/>
  <c r="R18" i="2"/>
  <c r="M18" i="2"/>
  <c r="L18" i="2"/>
  <c r="K18" i="2"/>
  <c r="X17" i="2"/>
  <c r="W17" i="2"/>
  <c r="V17" i="2"/>
  <c r="T17" i="2"/>
  <c r="S17" i="2"/>
  <c r="R17" i="2"/>
  <c r="M17" i="2"/>
  <c r="L17" i="2"/>
  <c r="K17" i="2"/>
  <c r="X16" i="2"/>
  <c r="W16" i="2"/>
  <c r="V16" i="2"/>
  <c r="T16" i="2"/>
  <c r="S16" i="2"/>
  <c r="R16" i="2"/>
  <c r="M16" i="2"/>
  <c r="L16" i="2"/>
  <c r="K16" i="2"/>
  <c r="X15" i="2"/>
  <c r="W15" i="2"/>
  <c r="V15" i="2"/>
  <c r="T15" i="2"/>
  <c r="S15" i="2"/>
  <c r="R15" i="2"/>
  <c r="M15" i="2"/>
  <c r="L15" i="2"/>
  <c r="K15" i="2"/>
  <c r="X14" i="2"/>
  <c r="W14" i="2"/>
  <c r="V14" i="2"/>
  <c r="T14" i="2"/>
  <c r="S14" i="2"/>
  <c r="R14" i="2"/>
  <c r="M14" i="2"/>
  <c r="L14" i="2"/>
  <c r="K14" i="2"/>
  <c r="X13" i="2"/>
  <c r="W13" i="2"/>
  <c r="V13" i="2"/>
  <c r="T13" i="2"/>
  <c r="S13" i="2"/>
  <c r="R13" i="2"/>
  <c r="M13" i="2"/>
  <c r="L13" i="2"/>
  <c r="K13" i="2"/>
  <c r="X12" i="2"/>
  <c r="W12" i="2"/>
  <c r="V12" i="2"/>
  <c r="T12" i="2"/>
  <c r="S12" i="2"/>
  <c r="R12" i="2"/>
  <c r="M12" i="2"/>
  <c r="L12" i="2"/>
  <c r="K12" i="2"/>
  <c r="X11" i="2"/>
  <c r="W11" i="2"/>
  <c r="V11" i="2"/>
  <c r="T11" i="2"/>
  <c r="S11" i="2"/>
  <c r="R11" i="2"/>
  <c r="M11" i="2"/>
  <c r="L11" i="2"/>
  <c r="K11" i="2"/>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AG15" i="12" l="1"/>
  <c r="AG22" i="4"/>
  <c r="AG19" i="12"/>
  <c r="AG19" i="4"/>
  <c r="AG8" i="4"/>
  <c r="Y18" i="4"/>
  <c r="AA16" i="4"/>
  <c r="AG16" i="4" s="1"/>
  <c r="AA24" i="4"/>
  <c r="AB16" i="4"/>
  <c r="AB24" i="4"/>
  <c r="S9" i="4"/>
  <c r="S13" i="4"/>
  <c r="S17" i="4"/>
  <c r="S21" i="4"/>
  <c r="Y21" i="4" s="1"/>
  <c r="S25" i="4"/>
  <c r="Y25" i="4" s="1"/>
  <c r="T8" i="12"/>
  <c r="T12" i="12"/>
  <c r="Y12" i="12" s="1"/>
  <c r="T16" i="12"/>
  <c r="Y16" i="12" s="1"/>
  <c r="T20" i="12"/>
  <c r="T24" i="12"/>
  <c r="Y24" i="12" s="1"/>
  <c r="T9" i="4"/>
  <c r="T13" i="4"/>
  <c r="T17" i="4"/>
  <c r="T21" i="4"/>
  <c r="T25" i="4"/>
  <c r="V8" i="12"/>
  <c r="V12" i="12"/>
  <c r="V16" i="12"/>
  <c r="V20" i="12"/>
  <c r="V24" i="12"/>
  <c r="U9" i="4"/>
  <c r="U13" i="4"/>
  <c r="U17" i="4"/>
  <c r="U21" i="4"/>
  <c r="W8" i="12"/>
  <c r="W12" i="12"/>
  <c r="W16" i="12"/>
  <c r="W20" i="12"/>
  <c r="W24" i="12"/>
  <c r="U25" i="4"/>
  <c r="V9" i="4"/>
  <c r="V13" i="4"/>
  <c r="V17" i="4"/>
  <c r="V21" i="4"/>
  <c r="V25" i="4"/>
  <c r="W9" i="4"/>
  <c r="W13" i="4"/>
  <c r="W21" i="4"/>
  <c r="W25" i="4"/>
  <c r="AA8" i="12"/>
  <c r="AA12" i="12"/>
  <c r="AA16" i="12"/>
  <c r="AA20" i="12"/>
  <c r="AA24" i="12"/>
  <c r="AA9" i="4"/>
  <c r="AA13" i="4"/>
  <c r="AA17" i="4"/>
  <c r="AA21" i="4"/>
  <c r="AA25" i="4"/>
  <c r="AB8" i="12"/>
  <c r="AB12" i="12"/>
  <c r="AB16" i="12"/>
  <c r="AB20" i="12"/>
  <c r="AB24" i="12"/>
  <c r="AC8" i="12"/>
  <c r="AC12" i="12"/>
  <c r="AC16" i="12"/>
  <c r="AC20" i="12"/>
  <c r="AC24" i="12"/>
  <c r="AD8" i="12"/>
  <c r="AD12" i="12"/>
  <c r="AD16" i="12"/>
  <c r="AD20" i="12"/>
  <c r="AD24" i="12"/>
  <c r="AC9" i="4"/>
  <c r="AC13" i="4"/>
  <c r="AC17" i="4"/>
  <c r="AC21" i="4"/>
  <c r="AC25" i="4"/>
  <c r="AD9" i="4"/>
  <c r="AD13" i="4"/>
  <c r="AD17" i="4"/>
  <c r="AD21" i="4"/>
  <c r="AD25" i="4"/>
  <c r="AE8" i="12"/>
  <c r="AE12" i="12"/>
  <c r="AE16" i="12"/>
  <c r="AE20" i="12"/>
  <c r="AE24" i="12"/>
  <c r="AE9" i="4"/>
  <c r="AE13" i="4"/>
  <c r="AE17" i="4"/>
  <c r="AE21" i="4"/>
  <c r="AE25" i="4"/>
  <c r="AB9" i="4"/>
  <c r="AB13" i="4"/>
  <c r="AB17" i="4"/>
  <c r="AB21" i="4"/>
  <c r="S9" i="12"/>
  <c r="S13" i="12"/>
  <c r="S17" i="12"/>
  <c r="S21" i="12"/>
  <c r="S25" i="12"/>
  <c r="T10" i="4"/>
  <c r="Y10" i="4" s="1"/>
  <c r="T14" i="4"/>
  <c r="T18" i="4"/>
  <c r="T22" i="4"/>
  <c r="Y22" i="4" s="1"/>
  <c r="U9" i="12"/>
  <c r="U13" i="12"/>
  <c r="U17" i="12"/>
  <c r="U21" i="12"/>
  <c r="U25" i="12"/>
  <c r="V9" i="12"/>
  <c r="V13" i="12"/>
  <c r="V17" i="12"/>
  <c r="V21" i="12"/>
  <c r="V25" i="12"/>
  <c r="U10" i="4"/>
  <c r="U14" i="4"/>
  <c r="Y14" i="4" s="1"/>
  <c r="U18" i="4"/>
  <c r="U22" i="4"/>
  <c r="AA10" i="4"/>
  <c r="AG10" i="4" s="1"/>
  <c r="AA14" i="4"/>
  <c r="AG14" i="4" s="1"/>
  <c r="AA18" i="4"/>
  <c r="AG18" i="4" s="1"/>
  <c r="AB9" i="12"/>
  <c r="AG9" i="12" s="1"/>
  <c r="AB13" i="12"/>
  <c r="AG13" i="12" s="1"/>
  <c r="AB17" i="12"/>
  <c r="AG17" i="12" s="1"/>
  <c r="AB21" i="12"/>
  <c r="AG21" i="12" s="1"/>
  <c r="AB25" i="12"/>
  <c r="AG25" i="12" s="1"/>
  <c r="AC9" i="12"/>
  <c r="AC13" i="12"/>
  <c r="AC17" i="12"/>
  <c r="AC21" i="12"/>
  <c r="AC25" i="12"/>
  <c r="S11" i="4"/>
  <c r="Y11" i="4" s="1"/>
  <c r="S15" i="4"/>
  <c r="Y15" i="4" s="1"/>
  <c r="S19" i="4"/>
  <c r="S23" i="4"/>
  <c r="T10" i="12"/>
  <c r="Y10" i="12" s="1"/>
  <c r="T14" i="12"/>
  <c r="Y14" i="12" s="1"/>
  <c r="T18" i="12"/>
  <c r="Y18" i="12" s="1"/>
  <c r="T22" i="12"/>
  <c r="Y22" i="12" s="1"/>
  <c r="T11" i="4"/>
  <c r="T15" i="4"/>
  <c r="T19" i="4"/>
  <c r="T23" i="4"/>
  <c r="U10" i="12"/>
  <c r="U14" i="12"/>
  <c r="U18" i="12"/>
  <c r="U22" i="12"/>
  <c r="V10" i="12"/>
  <c r="V14" i="12"/>
  <c r="V18" i="12"/>
  <c r="V22" i="12"/>
  <c r="W10" i="12"/>
  <c r="W14" i="12"/>
  <c r="W18" i="12"/>
  <c r="W22" i="12"/>
  <c r="AC11" i="4"/>
  <c r="AG11" i="4" s="1"/>
  <c r="AC15" i="4"/>
  <c r="AC19" i="4"/>
  <c r="AC23" i="4"/>
  <c r="AG23" i="4" s="1"/>
  <c r="AD10" i="12"/>
  <c r="AG10" i="12" s="1"/>
  <c r="AD14" i="12"/>
  <c r="AD18" i="12"/>
  <c r="AD22" i="12"/>
  <c r="AE10" i="12"/>
  <c r="AE14" i="12"/>
  <c r="AE18" i="12"/>
  <c r="AE22" i="12"/>
  <c r="AD11" i="4"/>
  <c r="AD15" i="4"/>
  <c r="AG15" i="4" s="1"/>
  <c r="AD19" i="4"/>
  <c r="AD23" i="4"/>
  <c r="S11" i="12"/>
  <c r="S15" i="12"/>
  <c r="S19" i="12"/>
  <c r="S23" i="12"/>
  <c r="S8" i="4"/>
  <c r="S12" i="4"/>
  <c r="S16" i="4"/>
  <c r="S20" i="4"/>
  <c r="T11" i="12"/>
  <c r="T15" i="12"/>
  <c r="T19" i="12"/>
  <c r="T23" i="12"/>
  <c r="S24" i="4"/>
  <c r="T8" i="4"/>
  <c r="T12" i="4"/>
  <c r="T16" i="4"/>
  <c r="T20" i="4"/>
  <c r="T24" i="4"/>
  <c r="U11" i="12"/>
  <c r="U15" i="12"/>
  <c r="U19" i="12"/>
  <c r="U23" i="12"/>
  <c r="U8" i="4"/>
  <c r="U12" i="4"/>
  <c r="U16" i="4"/>
  <c r="U20" i="4"/>
  <c r="V11" i="12"/>
  <c r="V15" i="12"/>
  <c r="V19" i="12"/>
  <c r="V23" i="12"/>
  <c r="U24" i="4"/>
  <c r="V8" i="4"/>
  <c r="V12" i="4"/>
  <c r="V16" i="4"/>
  <c r="V20" i="4"/>
  <c r="V24" i="4"/>
  <c r="W11" i="12"/>
  <c r="W15" i="12"/>
  <c r="W19" i="12"/>
  <c r="W23" i="12"/>
  <c r="W8" i="4"/>
  <c r="Y23" i="4" l="1"/>
  <c r="Y19" i="4"/>
  <c r="Y9" i="4"/>
  <c r="Y12" i="4"/>
  <c r="AG24" i="4"/>
  <c r="Y11" i="12"/>
  <c r="Y23" i="12"/>
  <c r="Y24" i="4"/>
  <c r="Y17" i="4"/>
  <c r="Y20" i="4"/>
  <c r="Y19" i="12"/>
  <c r="AG8" i="12"/>
  <c r="AG24" i="12"/>
  <c r="AG13" i="4"/>
  <c r="AG16" i="12"/>
  <c r="AG12" i="12"/>
  <c r="Y8" i="4"/>
  <c r="AG25" i="4"/>
  <c r="AG9" i="4"/>
  <c r="AG22" i="12"/>
  <c r="Y15" i="12"/>
  <c r="AG14" i="12"/>
  <c r="AG17" i="4"/>
  <c r="Y17" i="12"/>
  <c r="Y20" i="12"/>
  <c r="Y8" i="12"/>
  <c r="Y13" i="12"/>
  <c r="Y25" i="12"/>
  <c r="Y9" i="12"/>
  <c r="AG20" i="12"/>
  <c r="Y16" i="4"/>
  <c r="AG21" i="4"/>
  <c r="AG18" i="12"/>
  <c r="Y13" i="4"/>
  <c r="Y21" i="12"/>
</calcChain>
</file>

<file path=xl/sharedStrings.xml><?xml version="1.0" encoding="utf-8"?>
<sst xmlns="http://schemas.openxmlformats.org/spreadsheetml/2006/main" count="913" uniqueCount="209">
  <si>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</si>
  <si>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</si>
  <si>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</si>
  <si>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</si>
  <si>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</si>
  <si>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</si>
  <si>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</si>
  <si>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</si>
  <si>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</si>
  <si>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</si>
  <si>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</si>
  <si>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</si>
  <si>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</si>
  <si>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</si>
  <si>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</si>
  <si>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</si>
  <si>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</si>
  <si>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</si>
  <si>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Manzanita</t>
  </si>
  <si>
    <t>Nehalem Bay State Park</t>
  </si>
  <si>
    <t>Nehalem</t>
  </si>
  <si>
    <t>Wheeler</t>
  </si>
  <si>
    <t>Rockaway Beach</t>
  </si>
  <si>
    <t>Barview</t>
  </si>
  <si>
    <t>Garibaldi</t>
  </si>
  <si>
    <t>Bay City</t>
  </si>
  <si>
    <t>Tillamook</t>
  </si>
  <si>
    <t>Cape Meares</t>
  </si>
  <si>
    <t>Oceanside</t>
  </si>
  <si>
    <t>Netarts</t>
  </si>
  <si>
    <t>Cape Lookout State Park</t>
  </si>
  <si>
    <t>Sand Lake Recreation Area</t>
  </si>
  <si>
    <t>Tierra Del Mar</t>
  </si>
  <si>
    <t>Pacific City</t>
  </si>
  <si>
    <t>Neskowin</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</si>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</sst>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20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3" fontId="4" fillId="0" borderId="0" xfId="0" applyNumberFormat="1" applyFont="1" applyAlignment="1">
      <alignment horizontal="right" vertical="center"/>
    </xf>
    <xf numFmtId="0" fontId="0" fillId="0" borderId="0" xfId="0" applyAlignment="1">
      <alignment horizontal="right"/>
    </xf>
    <xf numFmtId="164" fontId="0" fillId="0" borderId="0" xfId="0" applyNumberFormat="1" applyAlignment="1">
      <alignment horizontal="right"/>
    </xf>
    <xf numFmtId="3" fontId="0" fillId="0" borderId="0" xfId="0" applyNumberFormat="1" applyAlignment="1">
      <alignment horizontal="right"/>
    </xf>
    <xf numFmtId="165" fontId="0" fillId="0" borderId="0" xfId="0" applyNumberFormat="1" applyAlignment="1">
      <alignment horizontal="right"/>
    </xf>
    <xf numFmtId="9" fontId="3" fillId="0" borderId="0" xfId="1" applyFont="1" applyAlignment="1">
      <alignment horizontal="right"/>
    </xf>
    <xf numFmtId="9" fontId="0" fillId="0" borderId="0" xfId="0" applyNumberFormat="1" applyAlignment="1">
      <alignment horizontal="right"/>
    </xf>
    <xf numFmtId="9" fontId="9" fillId="0" borderId="0" xfId="1"/>
    <xf numFmtId="3" fontId="2" fillId="0" borderId="0" xfId="0" applyNumberFormat="1" applyFont="1" applyAlignment="1">
      <alignment vertical="center"/>
    </xf>
    <xf numFmtId="3" fontId="2" fillId="0" borderId="0" xfId="0" applyNumberFormat="1" applyFont="1" applyAlignment="1">
      <alignment vertical="center" wrapText="1"/>
    </xf>
    <xf numFmtId="9" fontId="2" fillId="0" borderId="0" xfId="0" applyNumberFormat="1" applyFont="1" applyAlignment="1">
      <alignment vertical="center"/>
    </xf>
    <xf numFmtId="9" fontId="2" fillId="0" borderId="0" xfId="0" applyNumberFormat="1" applyFont="1" applyAlignment="1">
      <alignment vertical="center" wrapText="1"/>
    </xf>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3" fontId="3" fillId="0" borderId="3" xfId="0" applyNumberFormat="1" applyFont="1" applyBorder="1" applyAlignment="1">
      <alignment horizontal="right"/>
    </xf>
    <xf numFmtId="0" fontId="3" fillId="0" borderId="0" xfId="0" applyFont="1" applyAlignment="1">
      <alignment horizontal="right"/>
    </xf>
    <xf numFmtId="9" fontId="3" fillId="0" borderId="0" xfId="0" applyNumberFormat="1" applyFont="1" applyAlignment="1">
      <alignment horizontal="right"/>
    </xf>
    <xf numFmtId="0" fontId="3" fillId="0" borderId="3" xfId="0" applyFont="1" applyBorder="1" applyAlignment="1">
      <alignment horizontal="left"/>
    </xf>
    <xf numFmtId="9" fontId="3" fillId="0" borderId="3" xfId="0" applyNumberFormat="1" applyFont="1" applyBorder="1" applyAlignment="1">
      <alignment horizontal="center"/>
    </xf>
    <xf numFmtId="0" fontId="7" fillId="0" borderId="3" xfId="0" applyFont="1" applyBorder="1" applyAlignment="1">
      <alignment horizontal="center" vertical="center" wrapText="1"/>
    </xf>
    <xf numFmtId="0" fontId="0" fillId="0" borderId="3" xfId="0" applyBorder="1"/>
    <xf numFmtId="0" fontId="1" fillId="0" borderId="3" xfId="0" applyFont="1" applyBorder="1" applyAlignment="1">
      <alignment horizontal="center" vertical="center" wrapText="1"/>
    </xf>
    <xf numFmtId="0" fontId="0" fillId="0" borderId="1" xfId="0" applyBorder="1"/>
    <xf numFmtId="0" fontId="7" fillId="0" borderId="2" xfId="0" applyFont="1" applyBorder="1" applyAlignment="1">
      <alignment horizontal="center" vertical="center"/>
    </xf>
    <xf numFmtId="0" fontId="0" fillId="0" borderId="2"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5"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5" xfId="0" applyBorder="1"/>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19" fillId="0" borderId="1" xfId="0" applyFont="1" applyBorder="1" applyAlignment="1">
      <alignment horizontal="left" vertical="center" wrapText="1"/>
    </xf>
    <xf numFmtId="0" fontId="5" fillId="0" borderId="5" xfId="0" applyFont="1" applyBorder="1" applyAlignment="1">
      <alignment horizontal="center" vertical="center" wrapText="1"/>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6"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124</v>
      </c>
    </row>
    <row r="3" spans="2:7" ht="15.75" customHeight="1" thickBot="1" x14ac:dyDescent="0.3"/>
    <row r="4" spans="2:7" x14ac:dyDescent="0.25">
      <c r="B4" s="159" t="s">
        <v>125</v>
      </c>
      <c r="C4" s="148" t="s">
        <v>126</v>
      </c>
      <c r="D4" s="148" t="s">
        <v>127</v>
      </c>
      <c r="E4" s="148" t="s">
        <v>104</v>
      </c>
      <c r="F4" s="148" t="s">
        <v>128</v>
      </c>
      <c r="G4" s="148" t="s">
        <v>129</v>
      </c>
    </row>
    <row r="5" spans="2:7" ht="61.5" customHeight="1" thickBot="1" x14ac:dyDescent="0.3">
      <c r="B5" s="149"/>
      <c r="C5" s="149"/>
      <c r="D5" s="149"/>
      <c r="E5" s="149"/>
      <c r="F5" s="149"/>
      <c r="G5" s="149"/>
    </row>
    <row r="6" spans="2:7" x14ac:dyDescent="0.25">
      <c r="B6" s="2" t="s">
        <v>18</v>
      </c>
      <c r="C6" s="3">
        <v>967</v>
      </c>
      <c r="D6" s="3">
        <v>967</v>
      </c>
      <c r="E6" s="3">
        <v>656.80310340000005</v>
      </c>
      <c r="F6" s="3">
        <v>3705.9884221000002</v>
      </c>
      <c r="G6" s="19">
        <f t="shared" ref="G6:G25" si="0">IFERROR(D6/C6, "")</f>
        <v>1</v>
      </c>
    </row>
    <row r="7" spans="2:7" x14ac:dyDescent="0.25">
      <c r="B7" s="2" t="s">
        <v>19</v>
      </c>
      <c r="C7" s="3">
        <v>0</v>
      </c>
      <c r="D7" s="3">
        <v>0</v>
      </c>
      <c r="E7" s="3">
        <v>0</v>
      </c>
      <c r="F7" s="3">
        <v>0</v>
      </c>
      <c r="G7" s="19" t="str">
        <f t="shared" si="0"/>
        <v/>
      </c>
    </row>
    <row r="8" spans="2:7" x14ac:dyDescent="0.25">
      <c r="B8" s="2" t="s">
        <v>20</v>
      </c>
      <c r="C8" s="3">
        <v>328</v>
      </c>
      <c r="D8" s="3">
        <v>328</v>
      </c>
      <c r="E8" s="3">
        <v>275.12516260000012</v>
      </c>
      <c r="F8" s="3">
        <v>401.29176239999998</v>
      </c>
      <c r="G8" s="19">
        <f t="shared" si="0"/>
        <v>1</v>
      </c>
    </row>
    <row r="9" spans="2:7" x14ac:dyDescent="0.25">
      <c r="B9" s="11" t="s">
        <v>21</v>
      </c>
      <c r="C9" s="20">
        <v>14</v>
      </c>
      <c r="D9" s="20">
        <v>14</v>
      </c>
      <c r="E9" s="20">
        <v>13.615383599999999</v>
      </c>
      <c r="F9" s="20">
        <v>8.2857140999999999</v>
      </c>
      <c r="G9" s="19">
        <f t="shared" si="0"/>
        <v>1</v>
      </c>
    </row>
    <row r="10" spans="2:7" x14ac:dyDescent="0.25">
      <c r="B10" s="11" t="s">
        <v>22</v>
      </c>
      <c r="C10" s="20">
        <v>1999</v>
      </c>
      <c r="D10" s="20">
        <v>1999</v>
      </c>
      <c r="E10" s="20">
        <v>1916.3328403</v>
      </c>
      <c r="F10" s="20">
        <v>5967.4964467</v>
      </c>
      <c r="G10" s="19">
        <f t="shared" si="0"/>
        <v>1</v>
      </c>
    </row>
    <row r="11" spans="2:7" x14ac:dyDescent="0.25">
      <c r="B11" s="11" t="s">
        <v>23</v>
      </c>
      <c r="C11" s="20">
        <v>215</v>
      </c>
      <c r="D11" s="20">
        <v>215</v>
      </c>
      <c r="E11" s="20">
        <v>132.9268034000001</v>
      </c>
      <c r="F11" s="20">
        <v>565.83989679999991</v>
      </c>
      <c r="G11" s="19">
        <f t="shared" si="0"/>
        <v>1</v>
      </c>
    </row>
    <row r="12" spans="2:7" x14ac:dyDescent="0.25">
      <c r="B12" s="11" t="s">
        <v>24</v>
      </c>
      <c r="C12" s="20">
        <v>156</v>
      </c>
      <c r="D12" s="20">
        <v>156</v>
      </c>
      <c r="E12" s="20">
        <v>168.8961118</v>
      </c>
      <c r="F12" s="20">
        <v>116.31548119999999</v>
      </c>
      <c r="G12" s="19">
        <f t="shared" si="0"/>
        <v>1</v>
      </c>
    </row>
    <row r="13" spans="2:7" x14ac:dyDescent="0.25">
      <c r="B13" s="11" t="s">
        <v>25</v>
      </c>
      <c r="C13" s="20">
        <v>212</v>
      </c>
      <c r="D13" s="20">
        <v>212</v>
      </c>
      <c r="E13" s="20">
        <v>477.06094059999998</v>
      </c>
      <c r="F13" s="20">
        <v>175.59799760000001</v>
      </c>
      <c r="G13" s="19">
        <f t="shared" si="0"/>
        <v>1</v>
      </c>
    </row>
    <row r="14" spans="2:7" x14ac:dyDescent="0.25">
      <c r="B14" s="11" t="s">
        <v>26</v>
      </c>
      <c r="C14" s="20">
        <v>283</v>
      </c>
      <c r="D14" s="20">
        <v>283</v>
      </c>
      <c r="E14" s="20">
        <v>448.47070969999999</v>
      </c>
      <c r="F14" s="20">
        <v>115.7239091</v>
      </c>
      <c r="G14" s="19">
        <f t="shared" si="0"/>
        <v>1</v>
      </c>
    </row>
    <row r="15" spans="2:7" x14ac:dyDescent="0.25">
      <c r="B15" s="11" t="s">
        <v>27</v>
      </c>
      <c r="C15" s="20">
        <v>161</v>
      </c>
      <c r="D15" s="20">
        <v>161</v>
      </c>
      <c r="E15" s="20">
        <v>166.75000230000001</v>
      </c>
      <c r="F15" s="20">
        <v>535.06914800000004</v>
      </c>
      <c r="G15" s="19">
        <f t="shared" si="0"/>
        <v>1</v>
      </c>
    </row>
    <row r="16" spans="2:7" x14ac:dyDescent="0.25">
      <c r="B16" s="11" t="s">
        <v>28</v>
      </c>
      <c r="C16" s="20">
        <v>33</v>
      </c>
      <c r="D16" s="20">
        <v>33</v>
      </c>
      <c r="E16" s="20">
        <v>24.166916400000002</v>
      </c>
      <c r="F16" s="20">
        <v>116.77979809999999</v>
      </c>
      <c r="G16" s="19">
        <f t="shared" si="0"/>
        <v>1</v>
      </c>
    </row>
    <row r="17" spans="2:7" x14ac:dyDescent="0.25">
      <c r="B17" s="11" t="s">
        <v>29</v>
      </c>
      <c r="C17" s="20">
        <v>178</v>
      </c>
      <c r="D17" s="20">
        <v>178</v>
      </c>
      <c r="E17" s="20">
        <v>179.18568740000001</v>
      </c>
      <c r="F17" s="20">
        <v>435.55069600000002</v>
      </c>
      <c r="G17" s="19">
        <f t="shared" si="0"/>
        <v>1</v>
      </c>
    </row>
    <row r="18" spans="2:7" x14ac:dyDescent="0.25">
      <c r="B18" s="11" t="s">
        <v>30</v>
      </c>
      <c r="C18" s="20">
        <v>1</v>
      </c>
      <c r="D18" s="20">
        <v>1</v>
      </c>
      <c r="E18" s="20">
        <v>1.5328358</v>
      </c>
      <c r="F18" s="20">
        <v>0</v>
      </c>
      <c r="G18" s="19">
        <f t="shared" si="0"/>
        <v>1</v>
      </c>
    </row>
    <row r="19" spans="2:7" x14ac:dyDescent="0.25">
      <c r="B19" s="11" t="s">
        <v>31</v>
      </c>
      <c r="C19" s="20">
        <v>0</v>
      </c>
      <c r="D19" s="20">
        <v>0</v>
      </c>
      <c r="E19" s="20">
        <v>0</v>
      </c>
      <c r="F19" s="20">
        <v>0</v>
      </c>
      <c r="G19" s="19" t="str">
        <f t="shared" si="0"/>
        <v/>
      </c>
    </row>
    <row r="20" spans="2:7" x14ac:dyDescent="0.25">
      <c r="B20" s="11" t="s">
        <v>32</v>
      </c>
      <c r="C20" s="20">
        <v>235</v>
      </c>
      <c r="D20" s="20">
        <v>235</v>
      </c>
      <c r="E20" s="20">
        <v>82.478608000000008</v>
      </c>
      <c r="F20" s="20">
        <v>730.89787600000011</v>
      </c>
      <c r="G20" s="19">
        <f t="shared" si="0"/>
        <v>1</v>
      </c>
    </row>
    <row r="21" spans="2:7" x14ac:dyDescent="0.25">
      <c r="B21" s="11" t="s">
        <v>33</v>
      </c>
      <c r="C21" s="20">
        <v>1102</v>
      </c>
      <c r="D21" s="20">
        <v>1102</v>
      </c>
      <c r="E21" s="20">
        <v>859.71308749999992</v>
      </c>
      <c r="F21" s="20">
        <v>3665.7175226999998</v>
      </c>
      <c r="G21" s="19">
        <f t="shared" si="0"/>
        <v>1</v>
      </c>
    </row>
    <row r="22" spans="2:7" x14ac:dyDescent="0.25">
      <c r="B22" s="11" t="s">
        <v>34</v>
      </c>
      <c r="C22" s="20">
        <v>436</v>
      </c>
      <c r="D22" s="20">
        <v>436</v>
      </c>
      <c r="E22" s="20">
        <v>256.0918812000001</v>
      </c>
      <c r="F22" s="20">
        <v>1800.2222012</v>
      </c>
      <c r="G22" s="19">
        <f t="shared" si="0"/>
        <v>1</v>
      </c>
    </row>
    <row r="23" spans="2:7" x14ac:dyDescent="0.25">
      <c r="B23" s="11" t="s">
        <v>35</v>
      </c>
      <c r="C23" s="20">
        <v>826</v>
      </c>
      <c r="D23" s="20">
        <v>826</v>
      </c>
      <c r="E23" s="20">
        <v>925.53723849999994</v>
      </c>
      <c r="F23" s="20">
        <v>1196.0849903999999</v>
      </c>
      <c r="G23" s="19">
        <f t="shared" si="0"/>
        <v>1</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54</v>
      </c>
      <c r="C26" s="81">
        <f>SUM(C6:C25)</f>
        <v>7146</v>
      </c>
      <c r="D26" s="81">
        <f>SUM(D6:D25)</f>
        <v>7146</v>
      </c>
      <c r="E26" s="81">
        <f>SUM(E6:E25)</f>
        <v>6584.6873125000011</v>
      </c>
      <c r="F26" s="81">
        <f>SUM(F6:F25)</f>
        <v>19536.861862399997</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130</v>
      </c>
    </row>
    <row r="3" spans="1:19" ht="15.75" customHeight="1" thickBot="1" x14ac:dyDescent="0.3">
      <c r="K3" s="34"/>
      <c r="L3" s="34"/>
      <c r="O3" s="85"/>
      <c r="P3" s="85" t="s">
        <v>131</v>
      </c>
      <c r="Q3" s="85"/>
    </row>
    <row r="4" spans="1:19" ht="48" customHeight="1" x14ac:dyDescent="0.25">
      <c r="B4" s="177" t="s">
        <v>14</v>
      </c>
      <c r="C4" s="178" t="s">
        <v>132</v>
      </c>
      <c r="D4" s="178" t="s">
        <v>133</v>
      </c>
      <c r="E4" s="36" t="s">
        <v>134</v>
      </c>
      <c r="F4" s="36" t="s">
        <v>135</v>
      </c>
      <c r="G4" s="178" t="s">
        <v>136</v>
      </c>
      <c r="H4" s="179" t="s">
        <v>137</v>
      </c>
      <c r="I4" s="180"/>
      <c r="J4" s="180"/>
      <c r="L4" s="83" t="s">
        <v>138</v>
      </c>
      <c r="O4" s="175" t="s">
        <v>133</v>
      </c>
      <c r="P4" s="86" t="s">
        <v>134</v>
      </c>
      <c r="Q4" s="86" t="s">
        <v>135</v>
      </c>
    </row>
    <row r="5" spans="1:19" ht="15.75" customHeight="1" thickBot="1" x14ac:dyDescent="0.3">
      <c r="B5" s="161"/>
      <c r="C5" s="161"/>
      <c r="D5" s="161"/>
      <c r="E5" s="5" t="s">
        <v>139</v>
      </c>
      <c r="F5" s="5" t="s">
        <v>140</v>
      </c>
      <c r="G5" s="161"/>
      <c r="H5" s="165"/>
      <c r="I5" s="165"/>
      <c r="J5" s="165"/>
      <c r="O5" s="176"/>
      <c r="P5" s="87" t="s">
        <v>139</v>
      </c>
      <c r="Q5" s="87" t="s">
        <v>140</v>
      </c>
    </row>
    <row r="6" spans="1:19" ht="15.75" customHeight="1" thickBot="1" x14ac:dyDescent="0.3">
      <c r="B6" s="165"/>
      <c r="C6" s="165"/>
      <c r="D6" s="165"/>
      <c r="E6" s="37"/>
      <c r="F6" s="38" t="s">
        <v>141</v>
      </c>
      <c r="G6" s="165"/>
      <c r="H6" s="10" t="s">
        <v>118</v>
      </c>
      <c r="I6" s="10" t="s">
        <v>142</v>
      </c>
      <c r="J6" s="10" t="s">
        <v>143</v>
      </c>
      <c r="K6" s="34"/>
      <c r="L6" s="34"/>
      <c r="O6" s="165"/>
      <c r="P6" s="88"/>
      <c r="Q6" s="89" t="s">
        <v>144</v>
      </c>
      <c r="R6" s="90" t="s">
        <v>145</v>
      </c>
      <c r="S6" s="90" t="s">
        <v>146</v>
      </c>
    </row>
    <row r="7" spans="1:19" x14ac:dyDescent="0.25">
      <c r="B7" s="11" t="s">
        <v>18</v>
      </c>
      <c r="C7" s="40">
        <v>1194</v>
      </c>
      <c r="D7" s="40">
        <f t="shared" ref="D7:D24" si="0">O7/1000</f>
        <v>1828.8779999999999</v>
      </c>
      <c r="E7" s="40">
        <f t="shared" ref="E7:E24" si="1">P7/1000000</f>
        <v>249.86021400000001</v>
      </c>
      <c r="F7" s="40">
        <f t="shared" ref="F7:F24" si="2">Q7</f>
        <v>55576.228830599997</v>
      </c>
      <c r="G7" s="40">
        <f t="shared" ref="G7:G24" si="3">L7*5</f>
        <v>4835</v>
      </c>
      <c r="H7" s="41">
        <f t="shared" ref="H7:H24" si="4">IFERROR(R7/P7,"NaN")</f>
        <v>0.2962642703892025</v>
      </c>
      <c r="I7" s="41">
        <f t="shared" ref="I7:I24" si="5">IFERROR(J7-H7, "NaN")</f>
        <v>0.63034143963392264</v>
      </c>
      <c r="J7" s="41">
        <f t="shared" ref="J7:J24" si="6">IFERROR(S7/P7,"NaN")</f>
        <v>0.9266057100231252</v>
      </c>
      <c r="L7" s="44">
        <v>967</v>
      </c>
      <c r="O7">
        <v>1828878</v>
      </c>
      <c r="P7">
        <v>249860214</v>
      </c>
      <c r="Q7">
        <v>55576.228830599997</v>
      </c>
      <c r="R7">
        <v>74024654</v>
      </c>
      <c r="S7">
        <v>231521901</v>
      </c>
    </row>
    <row r="8" spans="1:19" x14ac:dyDescent="0.25">
      <c r="B8" s="11" t="s">
        <v>19</v>
      </c>
      <c r="C8" s="40">
        <v>2</v>
      </c>
      <c r="D8" s="40">
        <f t="shared" si="0"/>
        <v>3.282</v>
      </c>
      <c r="E8" s="40">
        <f t="shared" si="1"/>
        <v>0.85161299999999995</v>
      </c>
      <c r="F8" s="40">
        <f t="shared" si="2"/>
        <v>110.26794049999999</v>
      </c>
      <c r="G8" s="40">
        <f t="shared" si="3"/>
        <v>0</v>
      </c>
      <c r="H8" s="41">
        <f t="shared" si="4"/>
        <v>0.23010334506401381</v>
      </c>
      <c r="I8" s="41">
        <f t="shared" si="5"/>
        <v>0.76988726099765969</v>
      </c>
      <c r="J8" s="41">
        <f t="shared" si="6"/>
        <v>0.99999060606167356</v>
      </c>
      <c r="L8" s="44">
        <v>0</v>
      </c>
      <c r="O8">
        <v>3282</v>
      </c>
      <c r="P8">
        <v>851613</v>
      </c>
      <c r="Q8">
        <v>110.26794049999999</v>
      </c>
      <c r="R8">
        <v>195959</v>
      </c>
      <c r="S8">
        <v>851605</v>
      </c>
    </row>
    <row r="9" spans="1:19" x14ac:dyDescent="0.25">
      <c r="B9" s="11" t="s">
        <v>20</v>
      </c>
      <c r="C9" s="40">
        <v>548</v>
      </c>
      <c r="D9" s="40">
        <f t="shared" si="0"/>
        <v>1018.19</v>
      </c>
      <c r="E9" s="40">
        <f t="shared" si="1"/>
        <v>132.82073099999999</v>
      </c>
      <c r="F9" s="40">
        <f t="shared" si="2"/>
        <v>27678.774244299999</v>
      </c>
      <c r="G9" s="40">
        <f t="shared" si="3"/>
        <v>1640</v>
      </c>
      <c r="H9" s="41">
        <f t="shared" si="4"/>
        <v>0.25969300680930602</v>
      </c>
      <c r="I9" s="41">
        <f t="shared" si="5"/>
        <v>0.50395148028510706</v>
      </c>
      <c r="J9" s="41">
        <f t="shared" si="6"/>
        <v>0.76364448709441302</v>
      </c>
      <c r="L9" s="44">
        <v>328</v>
      </c>
      <c r="O9">
        <v>1018190</v>
      </c>
      <c r="P9">
        <v>132820731</v>
      </c>
      <c r="Q9">
        <v>27678.774244299999</v>
      </c>
      <c r="R9">
        <v>34492615</v>
      </c>
      <c r="S9">
        <v>101427819</v>
      </c>
    </row>
    <row r="10" spans="1:19" x14ac:dyDescent="0.25">
      <c r="B10" s="11" t="s">
        <v>21</v>
      </c>
      <c r="C10" s="40">
        <v>56</v>
      </c>
      <c r="D10" s="40">
        <f t="shared" si="0"/>
        <v>142.04599999999999</v>
      </c>
      <c r="E10" s="40">
        <f t="shared" si="1"/>
        <v>20.978387000000001</v>
      </c>
      <c r="F10" s="40">
        <f t="shared" si="2"/>
        <v>3381.0955070999998</v>
      </c>
      <c r="G10" s="40">
        <f t="shared" si="3"/>
        <v>70</v>
      </c>
      <c r="H10" s="41">
        <f t="shared" si="4"/>
        <v>0.28383392870004737</v>
      </c>
      <c r="I10" s="41">
        <f t="shared" si="5"/>
        <v>0.51031039707676285</v>
      </c>
      <c r="J10" s="41">
        <f t="shared" si="6"/>
        <v>0.79414432577681016</v>
      </c>
      <c r="L10" s="44">
        <v>14</v>
      </c>
      <c r="O10">
        <v>142046</v>
      </c>
      <c r="P10">
        <v>20978387</v>
      </c>
      <c r="Q10">
        <v>3381.0955070999998</v>
      </c>
      <c r="R10">
        <v>5954378</v>
      </c>
      <c r="S10">
        <v>16659867</v>
      </c>
    </row>
    <row r="11" spans="1:19" x14ac:dyDescent="0.25">
      <c r="A11" t="s">
        <v>45</v>
      </c>
      <c r="B11" s="11" t="s">
        <v>22</v>
      </c>
      <c r="C11" s="40">
        <v>2386</v>
      </c>
      <c r="D11" s="40">
        <f t="shared" si="0"/>
        <v>4526.3860000000004</v>
      </c>
      <c r="E11" s="40">
        <f t="shared" si="1"/>
        <v>610.44323199999997</v>
      </c>
      <c r="F11" s="40">
        <f t="shared" si="2"/>
        <v>161842.75663379999</v>
      </c>
      <c r="G11" s="40">
        <f t="shared" si="3"/>
        <v>9995</v>
      </c>
      <c r="H11" s="41">
        <f t="shared" si="4"/>
        <v>0.44391685384432272</v>
      </c>
      <c r="I11" s="41">
        <f t="shared" si="5"/>
        <v>0.53273409049770581</v>
      </c>
      <c r="J11" s="41">
        <f t="shared" si="6"/>
        <v>0.97665094434202848</v>
      </c>
      <c r="L11" s="44">
        <v>1999</v>
      </c>
      <c r="O11">
        <v>4526386</v>
      </c>
      <c r="P11">
        <v>610443232</v>
      </c>
      <c r="Q11">
        <v>161842.75663379999</v>
      </c>
      <c r="R11">
        <v>270986039</v>
      </c>
      <c r="S11">
        <v>596189959</v>
      </c>
    </row>
    <row r="12" spans="1:19" x14ac:dyDescent="0.25">
      <c r="B12" s="11" t="s">
        <v>23</v>
      </c>
      <c r="C12" s="40">
        <v>327</v>
      </c>
      <c r="D12" s="40">
        <f t="shared" si="0"/>
        <v>531</v>
      </c>
      <c r="E12" s="40">
        <f t="shared" si="1"/>
        <v>80.963987000000003</v>
      </c>
      <c r="F12" s="40">
        <f t="shared" si="2"/>
        <v>17351.101312700001</v>
      </c>
      <c r="G12" s="40">
        <f t="shared" si="3"/>
        <v>1075</v>
      </c>
      <c r="H12" s="41">
        <f t="shared" si="4"/>
        <v>0.34387004681476468</v>
      </c>
      <c r="I12" s="41">
        <f t="shared" si="5"/>
        <v>0.64196532218701141</v>
      </c>
      <c r="J12" s="41">
        <f t="shared" si="6"/>
        <v>0.98583536900177604</v>
      </c>
      <c r="L12" s="44">
        <v>215</v>
      </c>
      <c r="O12">
        <v>531000</v>
      </c>
      <c r="P12">
        <v>80963987</v>
      </c>
      <c r="Q12">
        <v>17351.101312700001</v>
      </c>
      <c r="R12">
        <v>27841090</v>
      </c>
      <c r="S12">
        <v>79817162</v>
      </c>
    </row>
    <row r="13" spans="1:19" x14ac:dyDescent="0.25">
      <c r="B13" s="11" t="s">
        <v>24</v>
      </c>
      <c r="C13" s="40">
        <v>324</v>
      </c>
      <c r="D13" s="40">
        <f t="shared" si="0"/>
        <v>687.61</v>
      </c>
      <c r="E13" s="40">
        <f t="shared" si="1"/>
        <v>101.59394399999999</v>
      </c>
      <c r="F13" s="40">
        <f t="shared" si="2"/>
        <v>21091.410087</v>
      </c>
      <c r="G13" s="40">
        <f t="shared" si="3"/>
        <v>780</v>
      </c>
      <c r="H13" s="41">
        <f t="shared" si="4"/>
        <v>0.41890643599779925</v>
      </c>
      <c r="I13" s="41">
        <f t="shared" si="5"/>
        <v>0.47837594532209521</v>
      </c>
      <c r="J13" s="41">
        <f t="shared" si="6"/>
        <v>0.89728238131989446</v>
      </c>
      <c r="L13" s="44">
        <v>156</v>
      </c>
      <c r="O13">
        <v>687610</v>
      </c>
      <c r="P13">
        <v>101593944</v>
      </c>
      <c r="Q13">
        <v>21091.410087</v>
      </c>
      <c r="R13">
        <v>42558357</v>
      </c>
      <c r="S13">
        <v>91158456</v>
      </c>
    </row>
    <row r="14" spans="1:19" x14ac:dyDescent="0.25">
      <c r="B14" s="11" t="s">
        <v>25</v>
      </c>
      <c r="C14" s="40">
        <v>309</v>
      </c>
      <c r="D14" s="40">
        <f t="shared" si="0"/>
        <v>632.83600000000001</v>
      </c>
      <c r="E14" s="40">
        <f t="shared" si="1"/>
        <v>89.780017999999998</v>
      </c>
      <c r="F14" s="40">
        <f t="shared" si="2"/>
        <v>21014.350536000002</v>
      </c>
      <c r="G14" s="40">
        <f t="shared" si="3"/>
        <v>1060</v>
      </c>
      <c r="H14" s="41">
        <f t="shared" si="4"/>
        <v>0.41702307299604241</v>
      </c>
      <c r="I14" s="41">
        <f t="shared" si="5"/>
        <v>0.45965689158137618</v>
      </c>
      <c r="J14" s="41">
        <f t="shared" si="6"/>
        <v>0.87667996457741859</v>
      </c>
      <c r="L14" s="44">
        <v>212</v>
      </c>
      <c r="O14">
        <v>632836</v>
      </c>
      <c r="P14">
        <v>89780018</v>
      </c>
      <c r="Q14">
        <v>21014.350536000002</v>
      </c>
      <c r="R14">
        <v>37440339</v>
      </c>
      <c r="S14">
        <v>78708343</v>
      </c>
    </row>
    <row r="15" spans="1:19" x14ac:dyDescent="0.25">
      <c r="B15" s="11" t="s">
        <v>26</v>
      </c>
      <c r="C15" s="40">
        <v>472</v>
      </c>
      <c r="D15" s="40">
        <f t="shared" si="0"/>
        <v>2001.5160000000001</v>
      </c>
      <c r="E15" s="40">
        <f t="shared" si="1"/>
        <v>307.95959599999998</v>
      </c>
      <c r="F15" s="40">
        <f t="shared" si="2"/>
        <v>31378.339897000002</v>
      </c>
      <c r="G15" s="40">
        <f t="shared" si="3"/>
        <v>1415</v>
      </c>
      <c r="H15" s="41">
        <f t="shared" si="4"/>
        <v>0.30650375642134559</v>
      </c>
      <c r="I15" s="41">
        <f t="shared" si="5"/>
        <v>0.19870769345989142</v>
      </c>
      <c r="J15" s="41">
        <f t="shared" si="6"/>
        <v>0.50521144988123701</v>
      </c>
      <c r="L15" s="44">
        <v>283</v>
      </c>
      <c r="O15">
        <v>2001516</v>
      </c>
      <c r="P15">
        <v>307959596</v>
      </c>
      <c r="Q15">
        <v>31378.339897000002</v>
      </c>
      <c r="R15">
        <v>94390773</v>
      </c>
      <c r="S15">
        <v>155584714</v>
      </c>
    </row>
    <row r="16" spans="1:19" x14ac:dyDescent="0.25">
      <c r="B16" s="11" t="s">
        <v>27</v>
      </c>
      <c r="C16" s="40">
        <v>196</v>
      </c>
      <c r="D16" s="40">
        <f t="shared" si="0"/>
        <v>259.92599999999999</v>
      </c>
      <c r="E16" s="40">
        <f t="shared" si="1"/>
        <v>33.512270000000001</v>
      </c>
      <c r="F16" s="40">
        <f t="shared" si="2"/>
        <v>8135.1096170000001</v>
      </c>
      <c r="G16" s="40">
        <f t="shared" si="3"/>
        <v>805</v>
      </c>
      <c r="H16" s="41">
        <f t="shared" si="4"/>
        <v>0.21642771438640235</v>
      </c>
      <c r="I16" s="41">
        <f t="shared" si="5"/>
        <v>0.69550376623248744</v>
      </c>
      <c r="J16" s="41">
        <f t="shared" si="6"/>
        <v>0.91193148061888973</v>
      </c>
      <c r="L16" s="44">
        <v>161</v>
      </c>
      <c r="O16">
        <v>259926</v>
      </c>
      <c r="P16">
        <v>33512270</v>
      </c>
      <c r="Q16">
        <v>8135.1096170000001</v>
      </c>
      <c r="R16">
        <v>7252984</v>
      </c>
      <c r="S16">
        <v>30560894</v>
      </c>
    </row>
    <row r="17" spans="2:19" x14ac:dyDescent="0.25">
      <c r="B17" s="11" t="s">
        <v>28</v>
      </c>
      <c r="C17" s="40">
        <v>51</v>
      </c>
      <c r="D17" s="40">
        <f t="shared" si="0"/>
        <v>77.355999999999995</v>
      </c>
      <c r="E17" s="40">
        <f t="shared" si="1"/>
        <v>11.438715999999999</v>
      </c>
      <c r="F17" s="40">
        <f t="shared" si="2"/>
        <v>1738.3831001000001</v>
      </c>
      <c r="G17" s="40">
        <f t="shared" si="3"/>
        <v>165</v>
      </c>
      <c r="H17" s="41">
        <f t="shared" si="4"/>
        <v>0.46378640749538674</v>
      </c>
      <c r="I17" s="41">
        <f t="shared" si="5"/>
        <v>0.34097944209822145</v>
      </c>
      <c r="J17" s="41">
        <f t="shared" si="6"/>
        <v>0.8047658495936082</v>
      </c>
      <c r="L17" s="44">
        <v>33</v>
      </c>
      <c r="O17">
        <v>77356</v>
      </c>
      <c r="P17">
        <v>11438716</v>
      </c>
      <c r="Q17">
        <v>1738.3831001000001</v>
      </c>
      <c r="R17">
        <v>5305121</v>
      </c>
      <c r="S17">
        <v>9205488</v>
      </c>
    </row>
    <row r="18" spans="2:19" x14ac:dyDescent="0.25">
      <c r="B18" s="11" t="s">
        <v>29</v>
      </c>
      <c r="C18" s="40">
        <v>257</v>
      </c>
      <c r="D18" s="40">
        <f t="shared" si="0"/>
        <v>380.51799999999997</v>
      </c>
      <c r="E18" s="40">
        <f t="shared" si="1"/>
        <v>54.653440000000003</v>
      </c>
      <c r="F18" s="40">
        <f t="shared" si="2"/>
        <v>10914.6850782</v>
      </c>
      <c r="G18" s="40">
        <f t="shared" si="3"/>
        <v>890</v>
      </c>
      <c r="H18" s="41">
        <f t="shared" si="4"/>
        <v>0.36060092466274768</v>
      </c>
      <c r="I18" s="41">
        <f t="shared" si="5"/>
        <v>0.49647383586467747</v>
      </c>
      <c r="J18" s="41">
        <f t="shared" si="6"/>
        <v>0.85707476052742515</v>
      </c>
      <c r="L18" s="44">
        <v>178</v>
      </c>
      <c r="O18">
        <v>380518</v>
      </c>
      <c r="P18">
        <v>54653440</v>
      </c>
      <c r="Q18">
        <v>10914.6850782</v>
      </c>
      <c r="R18">
        <v>19708081</v>
      </c>
      <c r="S18">
        <v>46842084</v>
      </c>
    </row>
    <row r="19" spans="2:19" x14ac:dyDescent="0.25">
      <c r="B19" s="11" t="s">
        <v>30</v>
      </c>
      <c r="C19" s="40">
        <v>13</v>
      </c>
      <c r="D19" s="40">
        <f t="shared" si="0"/>
        <v>13.744999999999999</v>
      </c>
      <c r="E19" s="40">
        <f t="shared" si="1"/>
        <v>2.3433679999999999</v>
      </c>
      <c r="F19" s="40">
        <f t="shared" si="2"/>
        <v>461.83180060000001</v>
      </c>
      <c r="G19" s="40">
        <f t="shared" si="3"/>
        <v>5</v>
      </c>
      <c r="H19" s="41">
        <f t="shared" si="4"/>
        <v>0.36844789209377271</v>
      </c>
      <c r="I19" s="41">
        <f t="shared" si="5"/>
        <v>0.63155210790622729</v>
      </c>
      <c r="J19" s="41">
        <f t="shared" si="6"/>
        <v>1</v>
      </c>
      <c r="L19" s="44">
        <v>1</v>
      </c>
      <c r="O19">
        <v>13745</v>
      </c>
      <c r="P19">
        <v>2343368</v>
      </c>
      <c r="Q19">
        <v>461.83180060000001</v>
      </c>
      <c r="R19">
        <v>863409</v>
      </c>
      <c r="S19">
        <v>2343368</v>
      </c>
    </row>
    <row r="20" spans="2:19" x14ac:dyDescent="0.25">
      <c r="B20" s="11" t="s">
        <v>31</v>
      </c>
      <c r="C20" s="40">
        <v>9</v>
      </c>
      <c r="D20" s="40">
        <f t="shared" si="0"/>
        <v>6.484</v>
      </c>
      <c r="E20" s="40">
        <f t="shared" si="1"/>
        <v>1.1304860000000001</v>
      </c>
      <c r="F20" s="40">
        <f t="shared" si="2"/>
        <v>217.86232089999999</v>
      </c>
      <c r="G20" s="40">
        <f t="shared" si="3"/>
        <v>0</v>
      </c>
      <c r="H20" s="41">
        <f t="shared" si="4"/>
        <v>0.44555881275840659</v>
      </c>
      <c r="I20" s="41">
        <f t="shared" si="5"/>
        <v>0.55444118724159341</v>
      </c>
      <c r="J20" s="41">
        <f t="shared" si="6"/>
        <v>1</v>
      </c>
      <c r="L20" s="44">
        <v>0</v>
      </c>
      <c r="O20">
        <v>6484</v>
      </c>
      <c r="P20">
        <v>1130486</v>
      </c>
      <c r="Q20">
        <v>217.86232089999999</v>
      </c>
      <c r="R20">
        <v>503698</v>
      </c>
      <c r="S20">
        <v>1130486</v>
      </c>
    </row>
    <row r="21" spans="2:19" x14ac:dyDescent="0.25">
      <c r="B21" s="11" t="s">
        <v>32</v>
      </c>
      <c r="C21" s="40">
        <v>277</v>
      </c>
      <c r="D21" s="40">
        <f t="shared" si="0"/>
        <v>295.83499999999998</v>
      </c>
      <c r="E21" s="40">
        <f t="shared" si="1"/>
        <v>37.913516999999999</v>
      </c>
      <c r="F21" s="40">
        <f t="shared" si="2"/>
        <v>10205.983139100001</v>
      </c>
      <c r="G21" s="40">
        <f t="shared" si="3"/>
        <v>1175</v>
      </c>
      <c r="H21" s="41">
        <f t="shared" si="4"/>
        <v>0.37567627925417735</v>
      </c>
      <c r="I21" s="41">
        <f t="shared" si="5"/>
        <v>0.62429805707552799</v>
      </c>
      <c r="J21" s="41">
        <f t="shared" si="6"/>
        <v>0.99997433632970534</v>
      </c>
      <c r="L21" s="44">
        <v>235</v>
      </c>
      <c r="O21">
        <v>295835</v>
      </c>
      <c r="P21">
        <v>37913517</v>
      </c>
      <c r="Q21">
        <v>10205.983139100001</v>
      </c>
      <c r="R21">
        <v>14243209</v>
      </c>
      <c r="S21">
        <v>37912544</v>
      </c>
    </row>
    <row r="22" spans="2:19" x14ac:dyDescent="0.25">
      <c r="B22" s="11" t="s">
        <v>33</v>
      </c>
      <c r="C22" s="40">
        <v>1367</v>
      </c>
      <c r="D22" s="40">
        <f t="shared" si="0"/>
        <v>2383.5970000000002</v>
      </c>
      <c r="E22" s="40">
        <f t="shared" si="1"/>
        <v>323.87957899999998</v>
      </c>
      <c r="F22" s="40">
        <f t="shared" si="2"/>
        <v>79107.89237429999</v>
      </c>
      <c r="G22" s="40">
        <f t="shared" si="3"/>
        <v>5510</v>
      </c>
      <c r="H22" s="41">
        <f t="shared" si="4"/>
        <v>0.30410621226601015</v>
      </c>
      <c r="I22" s="41">
        <f t="shared" si="5"/>
        <v>0.67832951271064856</v>
      </c>
      <c r="J22" s="41">
        <f t="shared" si="6"/>
        <v>0.98243572497665865</v>
      </c>
      <c r="L22" s="44">
        <v>1102</v>
      </c>
      <c r="O22">
        <v>2383597</v>
      </c>
      <c r="P22">
        <v>323879579</v>
      </c>
      <c r="Q22">
        <v>79107.89237429999</v>
      </c>
      <c r="R22">
        <v>98493792</v>
      </c>
      <c r="S22">
        <v>318190869</v>
      </c>
    </row>
    <row r="23" spans="2:19" x14ac:dyDescent="0.25">
      <c r="B23" s="11" t="s">
        <v>34</v>
      </c>
      <c r="C23" s="40">
        <v>500</v>
      </c>
      <c r="D23" s="40">
        <f t="shared" si="0"/>
        <v>986.72500000000002</v>
      </c>
      <c r="E23" s="40">
        <f t="shared" si="1"/>
        <v>146.81342699999999</v>
      </c>
      <c r="F23" s="40">
        <f t="shared" si="2"/>
        <v>31651.3138506</v>
      </c>
      <c r="G23" s="40">
        <f t="shared" si="3"/>
        <v>2180</v>
      </c>
      <c r="H23" s="41">
        <f t="shared" si="4"/>
        <v>0.35674865078927692</v>
      </c>
      <c r="I23" s="41">
        <f t="shared" si="5"/>
        <v>0.63469130108923899</v>
      </c>
      <c r="J23" s="41">
        <f t="shared" si="6"/>
        <v>0.99143995187851586</v>
      </c>
      <c r="L23" s="44">
        <v>436</v>
      </c>
      <c r="O23">
        <v>986725</v>
      </c>
      <c r="P23">
        <v>146813427</v>
      </c>
      <c r="Q23">
        <v>31651.3138506</v>
      </c>
      <c r="R23">
        <v>52375492</v>
      </c>
      <c r="S23">
        <v>145556697</v>
      </c>
    </row>
    <row r="24" spans="2:19" x14ac:dyDescent="0.25">
      <c r="B24" s="11" t="s">
        <v>35</v>
      </c>
      <c r="C24" s="40">
        <v>1563</v>
      </c>
      <c r="D24" s="40">
        <f t="shared" si="0"/>
        <v>5450.2309999999998</v>
      </c>
      <c r="E24" s="40">
        <f t="shared" si="1"/>
        <v>760.20354199999997</v>
      </c>
      <c r="F24" s="40">
        <f t="shared" si="2"/>
        <v>117096.26163920001</v>
      </c>
      <c r="G24" s="40">
        <f t="shared" si="3"/>
        <v>4130</v>
      </c>
      <c r="H24" s="41">
        <f t="shared" si="4"/>
        <v>0.33693983367417668</v>
      </c>
      <c r="I24" s="41">
        <f t="shared" si="5"/>
        <v>0.3723171931761402</v>
      </c>
      <c r="J24" s="41">
        <f t="shared" si="6"/>
        <v>0.70925702685031689</v>
      </c>
      <c r="L24" s="44">
        <v>826</v>
      </c>
      <c r="O24">
        <v>5450231</v>
      </c>
      <c r="P24">
        <v>760203542</v>
      </c>
      <c r="Q24">
        <v>117096.26163920001</v>
      </c>
      <c r="R24">
        <v>256142855</v>
      </c>
      <c r="S24">
        <v>539179704</v>
      </c>
    </row>
    <row r="25" spans="2:19" x14ac:dyDescent="0.25">
      <c r="B25" s="11"/>
      <c r="C25" s="40"/>
      <c r="D25" s="40"/>
      <c r="E25" s="40"/>
      <c r="F25" s="40"/>
      <c r="G25" s="40"/>
      <c r="H25" s="41"/>
      <c r="I25" s="41"/>
      <c r="J25" s="41"/>
      <c r="L25" s="44"/>
    </row>
    <row r="26" spans="2:19" ht="15.75" customHeight="1" thickBot="1" x14ac:dyDescent="0.3">
      <c r="B26" s="12"/>
      <c r="C26" s="104"/>
      <c r="D26" s="104"/>
      <c r="E26" s="104"/>
      <c r="F26" s="104"/>
      <c r="G26" s="104"/>
      <c r="H26" s="105"/>
      <c r="I26" s="105"/>
      <c r="J26" s="105"/>
      <c r="K26" s="34"/>
      <c r="L26" s="57"/>
    </row>
    <row r="27" spans="2:19" ht="15.75" customHeight="1" thickBot="1" x14ac:dyDescent="0.3">
      <c r="B27" s="34" t="s">
        <v>36</v>
      </c>
      <c r="C27" s="57">
        <f>SUM(C7:C26)</f>
        <v>9851</v>
      </c>
      <c r="D27" s="63">
        <f>ROUNDUP(SUM(D7:D26),-1)</f>
        <v>21230</v>
      </c>
      <c r="E27" s="63">
        <f>ROUNDUP(SUM(E7:E26),-1)</f>
        <v>2970</v>
      </c>
      <c r="F27" s="63">
        <f>ROUNDUP(SUM(F7:F26),-2)</f>
        <v>599000</v>
      </c>
      <c r="G27" s="63">
        <f>ROUNDUP(SUM(G7:G26),-2)</f>
        <v>35800</v>
      </c>
      <c r="H27" s="145">
        <f t="shared" ref="H27" si="7">IFERROR(R27/P27,"NaN")</f>
        <v>0.35144038415898621</v>
      </c>
      <c r="I27" s="145">
        <f t="shared" ref="I27" si="8">IFERROR(J27-H27, "NaN")</f>
        <v>0.48533910852951995</v>
      </c>
      <c r="J27" s="145">
        <f t="shared" ref="J27" si="9">IFERROR(S27/P27,"NaN")</f>
        <v>0.83677949268850615</v>
      </c>
      <c r="K27" s="34"/>
      <c r="L27" s="57">
        <f>SUM(L7:L26)</f>
        <v>7146</v>
      </c>
      <c r="O27" s="63">
        <f>SUM(O7:O26)</f>
        <v>21226161</v>
      </c>
      <c r="P27" s="63">
        <f t="shared" ref="P27:S27" si="10">SUM(P7:P26)</f>
        <v>2967140067</v>
      </c>
      <c r="Q27" s="63">
        <f t="shared" si="10"/>
        <v>598953.64790899993</v>
      </c>
      <c r="R27" s="63">
        <f t="shared" si="10"/>
        <v>1042772845</v>
      </c>
      <c r="S27" s="63">
        <f t="shared" si="10"/>
        <v>2482841960</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80</v>
      </c>
    </row>
    <row r="2" spans="1:33" s="77" customFormat="1" x14ac:dyDescent="0.25">
      <c r="A2" s="77" t="s">
        <v>45</v>
      </c>
      <c r="B2" s="91" t="s">
        <v>47</v>
      </c>
    </row>
    <row r="3" spans="1:33" s="77" customFormat="1" x14ac:dyDescent="0.25"/>
    <row r="4" spans="1:33" s="77" customFormat="1" ht="15.75" customHeight="1" thickBot="1" x14ac:dyDescent="0.3">
      <c r="B4" s="92"/>
      <c r="C4" s="181" t="s">
        <v>5</v>
      </c>
      <c r="D4" s="149"/>
      <c r="E4" s="149"/>
      <c r="F4" s="149"/>
      <c r="G4" s="149"/>
      <c r="H4" s="149"/>
      <c r="I4" s="149"/>
      <c r="J4" s="93"/>
      <c r="K4" s="181" t="s">
        <v>6</v>
      </c>
      <c r="L4" s="149"/>
      <c r="M4" s="149"/>
      <c r="N4" s="149"/>
      <c r="O4" s="149"/>
      <c r="P4" s="149"/>
      <c r="Q4" s="149"/>
      <c r="S4" s="181" t="s">
        <v>5</v>
      </c>
      <c r="T4" s="149"/>
      <c r="U4" s="149"/>
      <c r="V4" s="149"/>
      <c r="W4" s="149"/>
      <c r="X4" s="149"/>
      <c r="Y4" s="149"/>
      <c r="Z4" s="93"/>
      <c r="AA4" s="181" t="s">
        <v>6</v>
      </c>
      <c r="AB4" s="149"/>
      <c r="AC4" s="149"/>
      <c r="AD4" s="149"/>
      <c r="AE4" s="149"/>
      <c r="AF4" s="149"/>
      <c r="AG4" s="149"/>
    </row>
    <row r="5" spans="1:33" s="77" customFormat="1" ht="15.75" customHeight="1" thickBot="1" x14ac:dyDescent="0.3">
      <c r="B5" s="91"/>
      <c r="C5" s="182" t="s">
        <v>48</v>
      </c>
      <c r="D5" s="147"/>
      <c r="E5" s="147"/>
      <c r="F5" s="147"/>
      <c r="G5" s="147"/>
      <c r="H5" s="147"/>
      <c r="I5" s="94"/>
      <c r="J5" s="91"/>
      <c r="K5" s="182" t="s">
        <v>48</v>
      </c>
      <c r="L5" s="147"/>
      <c r="M5" s="147"/>
      <c r="N5" s="147"/>
      <c r="O5" s="147"/>
      <c r="P5" s="147"/>
      <c r="Q5" s="95"/>
      <c r="S5" s="182" t="s">
        <v>48</v>
      </c>
      <c r="T5" s="147"/>
      <c r="U5" s="147"/>
      <c r="V5" s="147"/>
      <c r="W5" s="147"/>
      <c r="X5" s="147"/>
      <c r="Y5" s="94"/>
      <c r="Z5" s="91"/>
      <c r="AA5" s="182" t="s">
        <v>48</v>
      </c>
      <c r="AB5" s="147"/>
      <c r="AC5" s="147"/>
      <c r="AD5" s="147"/>
      <c r="AE5" s="147"/>
      <c r="AF5" s="147"/>
      <c r="AG5" s="95"/>
    </row>
    <row r="6" spans="1:33" s="77" customFormat="1" ht="20.25" customHeight="1" x14ac:dyDescent="0.25">
      <c r="B6" s="187" t="s">
        <v>14</v>
      </c>
      <c r="C6" s="183" t="s">
        <v>49</v>
      </c>
      <c r="D6" s="96" t="s">
        <v>50</v>
      </c>
      <c r="E6" s="183" t="s">
        <v>51</v>
      </c>
      <c r="F6" s="96" t="s">
        <v>52</v>
      </c>
      <c r="G6" s="183" t="s">
        <v>53</v>
      </c>
      <c r="H6" s="183" t="s">
        <v>35</v>
      </c>
      <c r="I6" s="184" t="s">
        <v>54</v>
      </c>
      <c r="J6" s="185"/>
      <c r="K6" s="183" t="s">
        <v>49</v>
      </c>
      <c r="L6" s="96" t="s">
        <v>50</v>
      </c>
      <c r="M6" s="183" t="s">
        <v>51</v>
      </c>
      <c r="N6" s="96" t="s">
        <v>52</v>
      </c>
      <c r="O6" s="183" t="s">
        <v>53</v>
      </c>
      <c r="P6" s="183" t="s">
        <v>35</v>
      </c>
      <c r="Q6" s="183" t="s">
        <v>54</v>
      </c>
      <c r="S6" s="183" t="s">
        <v>49</v>
      </c>
      <c r="T6" s="96" t="s">
        <v>50</v>
      </c>
      <c r="U6" s="183" t="s">
        <v>51</v>
      </c>
      <c r="V6" s="96" t="s">
        <v>52</v>
      </c>
      <c r="W6" s="183" t="s">
        <v>53</v>
      </c>
      <c r="X6" s="183" t="s">
        <v>35</v>
      </c>
      <c r="Y6" s="184" t="s">
        <v>54</v>
      </c>
      <c r="Z6" s="185"/>
      <c r="AA6" s="183" t="s">
        <v>49</v>
      </c>
      <c r="AB6" s="96" t="s">
        <v>50</v>
      </c>
      <c r="AC6" s="183" t="s">
        <v>51</v>
      </c>
      <c r="AD6" s="96" t="s">
        <v>52</v>
      </c>
      <c r="AE6" s="183" t="s">
        <v>53</v>
      </c>
      <c r="AF6" s="183" t="s">
        <v>35</v>
      </c>
      <c r="AG6" s="183" t="s">
        <v>54</v>
      </c>
    </row>
    <row r="7" spans="1:33" s="77" customFormat="1" ht="15.75" customHeight="1" thickBot="1" x14ac:dyDescent="0.3">
      <c r="B7" s="149"/>
      <c r="C7" s="149"/>
      <c r="D7" s="95" t="s">
        <v>55</v>
      </c>
      <c r="E7" s="149"/>
      <c r="F7" s="95" t="s">
        <v>56</v>
      </c>
      <c r="G7" s="149"/>
      <c r="H7" s="149"/>
      <c r="I7" s="149"/>
      <c r="J7" s="186"/>
      <c r="K7" s="149"/>
      <c r="L7" s="95" t="s">
        <v>55</v>
      </c>
      <c r="M7" s="149"/>
      <c r="N7" s="95" t="s">
        <v>56</v>
      </c>
      <c r="O7" s="149"/>
      <c r="P7" s="149"/>
      <c r="Q7" s="149"/>
      <c r="S7" s="149"/>
      <c r="T7" s="95" t="s">
        <v>55</v>
      </c>
      <c r="U7" s="149"/>
      <c r="V7" s="95" t="s">
        <v>56</v>
      </c>
      <c r="W7" s="149"/>
      <c r="X7" s="149"/>
      <c r="Y7" s="149"/>
      <c r="Z7" s="186"/>
      <c r="AA7" s="149"/>
      <c r="AB7" s="95" t="s">
        <v>55</v>
      </c>
      <c r="AC7" s="149"/>
      <c r="AD7" s="95" t="s">
        <v>56</v>
      </c>
      <c r="AE7" s="149"/>
      <c r="AF7" s="149"/>
      <c r="AG7" s="149"/>
    </row>
    <row r="8" spans="1:33" x14ac:dyDescent="0.25">
      <c r="B8" s="2" t="s">
        <v>18</v>
      </c>
      <c r="C8" s="3">
        <v>1265.6471184</v>
      </c>
      <c r="D8" s="3">
        <v>69.230215300000026</v>
      </c>
      <c r="E8" s="3">
        <v>138.88028320000001</v>
      </c>
      <c r="F8" s="3">
        <v>0</v>
      </c>
      <c r="G8" s="3">
        <v>0</v>
      </c>
      <c r="H8" s="3">
        <v>0</v>
      </c>
      <c r="I8" s="6">
        <f t="shared" ref="I8:I27" si="0">SUM(C8:H8)</f>
        <v>1473.7576168999999</v>
      </c>
      <c r="J8" s="15"/>
      <c r="K8" s="7">
        <v>6892.3842931999998</v>
      </c>
      <c r="L8" s="7">
        <v>99.574297900000005</v>
      </c>
      <c r="M8" s="7">
        <v>282.41791940000002</v>
      </c>
      <c r="N8" s="7">
        <v>154.70000200000001</v>
      </c>
      <c r="O8" s="7">
        <v>0</v>
      </c>
      <c r="P8" s="7">
        <v>0</v>
      </c>
      <c r="Q8" s="8">
        <f t="shared" ref="Q8:Q25" si="1">SUM(K8:P8)</f>
        <v>7429.0765124999989</v>
      </c>
      <c r="S8" s="19">
        <f t="shared" ref="S8:S25" si="2">IFERROR(C8/$I8, "")</f>
        <v>0.85878919564958489</v>
      </c>
      <c r="T8" s="19">
        <f t="shared" ref="T8:T25" si="3">IFERROR(D8/$I8, "")</f>
        <v>4.6975306187474357E-2</v>
      </c>
      <c r="U8" s="19">
        <f t="shared" ref="U8:U25" si="4">IFERROR(E8/$I8, "")</f>
        <v>9.4235498162940842E-2</v>
      </c>
      <c r="V8" s="19">
        <f t="shared" ref="V8:V25" si="5">IFERROR(F8/$I8, "")</f>
        <v>0</v>
      </c>
      <c r="W8" s="19">
        <f t="shared" ref="W8:W25" si="6">IFERROR(G8/$I8, "")</f>
        <v>0</v>
      </c>
      <c r="X8" s="19">
        <f t="shared" ref="X8:X25" si="7">IFERROR(H8/$I8, "")</f>
        <v>0</v>
      </c>
      <c r="Y8" s="97">
        <f t="shared" ref="Y8:Y25" si="8">SUM(S8:X8)</f>
        <v>1</v>
      </c>
      <c r="Z8" s="98"/>
      <c r="AA8" s="48">
        <f t="shared" ref="AA8:AA25" si="9">IFERROR(K8/$Q8, "")</f>
        <v>0.92775788236977064</v>
      </c>
      <c r="AB8" s="48">
        <f t="shared" ref="AB8:AB25" si="10">IFERROR(L8/$Q8, "")</f>
        <v>1.3403321090105683E-2</v>
      </c>
      <c r="AC8" s="48">
        <f t="shared" ref="AC8:AC25" si="11">IFERROR(M8/$Q8, "")</f>
        <v>3.8015212109447236E-2</v>
      </c>
      <c r="AD8" s="48">
        <f t="shared" ref="AD8:AD25" si="12">IFERROR(N8/$Q8, "")</f>
        <v>2.0823584430676577E-2</v>
      </c>
      <c r="AE8" s="48">
        <f t="shared" ref="AE8:AE25" si="13">IFERROR(O8/$Q8, "")</f>
        <v>0</v>
      </c>
      <c r="AF8" s="48">
        <f t="shared" ref="AF8:AF25" si="14">IFERROR(P8/$Q8, "")</f>
        <v>0</v>
      </c>
      <c r="AG8" s="99">
        <f t="shared" ref="AG8:AG25" si="15">SUM(AA8:AF8)</f>
        <v>1.0000000000000002</v>
      </c>
    </row>
    <row r="9" spans="1:33" x14ac:dyDescent="0.25">
      <c r="B9" s="2" t="s">
        <v>19</v>
      </c>
      <c r="C9" s="3">
        <v>0</v>
      </c>
      <c r="D9" s="3">
        <v>0</v>
      </c>
      <c r="E9" s="3">
        <v>0</v>
      </c>
      <c r="F9" s="3">
        <v>0</v>
      </c>
      <c r="G9" s="3">
        <v>0</v>
      </c>
      <c r="H9" s="3">
        <v>0</v>
      </c>
      <c r="I9" s="6">
        <f t="shared" si="0"/>
        <v>0</v>
      </c>
      <c r="J9" s="15"/>
      <c r="K9" s="7">
        <v>0</v>
      </c>
      <c r="L9" s="7">
        <v>0</v>
      </c>
      <c r="M9" s="7">
        <v>0</v>
      </c>
      <c r="N9" s="7">
        <v>0</v>
      </c>
      <c r="O9" s="7">
        <v>1004.64</v>
      </c>
      <c r="P9" s="7">
        <v>0</v>
      </c>
      <c r="Q9" s="8">
        <f t="shared" si="1"/>
        <v>1004.64</v>
      </c>
      <c r="S9" s="19" t="str">
        <f t="shared" si="2"/>
        <v/>
      </c>
      <c r="T9" s="19" t="str">
        <f t="shared" si="3"/>
        <v/>
      </c>
      <c r="U9" s="19" t="str">
        <f t="shared" si="4"/>
        <v/>
      </c>
      <c r="V9" s="19" t="str">
        <f t="shared" si="5"/>
        <v/>
      </c>
      <c r="W9" s="19" t="str">
        <f t="shared" si="6"/>
        <v/>
      </c>
      <c r="X9" s="19" t="str">
        <f t="shared" si="7"/>
        <v/>
      </c>
      <c r="Y9" s="97">
        <f t="shared" si="8"/>
        <v>0</v>
      </c>
      <c r="Z9" s="98"/>
      <c r="AA9" s="48">
        <f t="shared" si="9"/>
        <v>0</v>
      </c>
      <c r="AB9" s="48">
        <f t="shared" si="10"/>
        <v>0</v>
      </c>
      <c r="AC9" s="48">
        <f t="shared" si="11"/>
        <v>0</v>
      </c>
      <c r="AD9" s="48">
        <f t="shared" si="12"/>
        <v>0</v>
      </c>
      <c r="AE9" s="48">
        <f t="shared" si="13"/>
        <v>1</v>
      </c>
      <c r="AF9" s="48">
        <f t="shared" si="14"/>
        <v>0</v>
      </c>
      <c r="AG9" s="99">
        <f t="shared" si="15"/>
        <v>1</v>
      </c>
    </row>
    <row r="10" spans="1:33" x14ac:dyDescent="0.25">
      <c r="B10" s="2" t="s">
        <v>20</v>
      </c>
      <c r="C10" s="3">
        <v>430.6510442</v>
      </c>
      <c r="D10" s="3">
        <v>220.2006102</v>
      </c>
      <c r="E10" s="3">
        <v>60.099828100000018</v>
      </c>
      <c r="F10" s="3">
        <v>0</v>
      </c>
      <c r="G10" s="3">
        <v>0</v>
      </c>
      <c r="H10" s="3">
        <v>33.263221700000003</v>
      </c>
      <c r="I10" s="6">
        <f t="shared" si="0"/>
        <v>744.21470420000003</v>
      </c>
      <c r="J10" s="15"/>
      <c r="K10" s="7">
        <v>762.72683529999995</v>
      </c>
      <c r="L10" s="7">
        <v>87.524965600000002</v>
      </c>
      <c r="M10" s="7">
        <v>52.821713799999998</v>
      </c>
      <c r="N10" s="7">
        <v>49.300000400000002</v>
      </c>
      <c r="O10" s="7">
        <v>28.98</v>
      </c>
      <c r="P10" s="7">
        <v>0</v>
      </c>
      <c r="Q10" s="8">
        <f t="shared" si="1"/>
        <v>981.35351509999998</v>
      </c>
      <c r="S10" s="19">
        <f t="shared" si="2"/>
        <v>0.57866505696488757</v>
      </c>
      <c r="T10" s="19">
        <f t="shared" si="3"/>
        <v>0.29588317585945378</v>
      </c>
      <c r="U10" s="19">
        <f t="shared" si="4"/>
        <v>8.0756034193929085E-2</v>
      </c>
      <c r="V10" s="19">
        <f t="shared" si="5"/>
        <v>0</v>
      </c>
      <c r="W10" s="19">
        <f t="shared" si="6"/>
        <v>0</v>
      </c>
      <c r="X10" s="19">
        <f t="shared" si="7"/>
        <v>4.4695732981729498E-2</v>
      </c>
      <c r="Y10" s="97">
        <f t="shared" si="8"/>
        <v>0.99999999999999989</v>
      </c>
      <c r="Z10" s="98"/>
      <c r="AA10" s="48">
        <f t="shared" si="9"/>
        <v>0.77721924216298144</v>
      </c>
      <c r="AB10" s="48">
        <f t="shared" si="10"/>
        <v>8.9188008452877665E-2</v>
      </c>
      <c r="AC10" s="48">
        <f t="shared" si="11"/>
        <v>5.3825367706170045E-2</v>
      </c>
      <c r="AD10" s="48">
        <f t="shared" si="12"/>
        <v>5.0236738995097327E-2</v>
      </c>
      <c r="AE10" s="48">
        <f t="shared" si="13"/>
        <v>2.9530642682873497E-2</v>
      </c>
      <c r="AF10" s="48">
        <f t="shared" si="14"/>
        <v>0</v>
      </c>
      <c r="AG10" s="99">
        <f t="shared" si="15"/>
        <v>1</v>
      </c>
    </row>
    <row r="11" spans="1:33" x14ac:dyDescent="0.25">
      <c r="B11" s="2" t="s">
        <v>21</v>
      </c>
      <c r="C11" s="3">
        <v>217.84613759999999</v>
      </c>
      <c r="D11" s="3">
        <v>30.148349400000001</v>
      </c>
      <c r="E11" s="3">
        <v>51.543955299999993</v>
      </c>
      <c r="F11" s="3">
        <v>0</v>
      </c>
      <c r="G11" s="3">
        <v>0</v>
      </c>
      <c r="H11" s="3">
        <v>41.818680699999987</v>
      </c>
      <c r="I11" s="6">
        <f t="shared" si="0"/>
        <v>341.357123</v>
      </c>
      <c r="J11" s="15"/>
      <c r="K11" s="7">
        <v>325.80581419999999</v>
      </c>
      <c r="L11" s="7">
        <v>22.174993600000011</v>
      </c>
      <c r="M11" s="7">
        <v>36.598222800000002</v>
      </c>
      <c r="N11" s="7">
        <v>57.800000400000002</v>
      </c>
      <c r="O11" s="7">
        <v>83.72</v>
      </c>
      <c r="P11" s="7">
        <v>0</v>
      </c>
      <c r="Q11" s="8">
        <f t="shared" si="1"/>
        <v>526.09903099999997</v>
      </c>
      <c r="S11" s="19">
        <f t="shared" si="2"/>
        <v>0.63817662770728234</v>
      </c>
      <c r="T11" s="19">
        <f t="shared" si="3"/>
        <v>8.8319086870204261E-2</v>
      </c>
      <c r="U11" s="19">
        <f t="shared" si="4"/>
        <v>0.15099715760142493</v>
      </c>
      <c r="V11" s="19">
        <f t="shared" si="5"/>
        <v>0</v>
      </c>
      <c r="W11" s="19">
        <f t="shared" si="6"/>
        <v>0</v>
      </c>
      <c r="X11" s="19">
        <f t="shared" si="7"/>
        <v>0.12250712782108837</v>
      </c>
      <c r="Y11" s="97">
        <f t="shared" si="8"/>
        <v>1</v>
      </c>
      <c r="Z11" s="98"/>
      <c r="AA11" s="48">
        <f t="shared" si="9"/>
        <v>0.61928609444635152</v>
      </c>
      <c r="AB11" s="48">
        <f t="shared" si="10"/>
        <v>4.2149846879303628E-2</v>
      </c>
      <c r="AC11" s="48">
        <f t="shared" si="11"/>
        <v>6.9565273158619448E-2</v>
      </c>
      <c r="AD11" s="48">
        <f t="shared" si="12"/>
        <v>0.10986524778449935</v>
      </c>
      <c r="AE11" s="48">
        <f t="shared" si="13"/>
        <v>0.15913353773122613</v>
      </c>
      <c r="AF11" s="48">
        <f t="shared" si="14"/>
        <v>0</v>
      </c>
      <c r="AG11" s="99">
        <f t="shared" si="15"/>
        <v>1.0000000000000002</v>
      </c>
    </row>
    <row r="12" spans="1:33" x14ac:dyDescent="0.25">
      <c r="B12" s="2" t="s">
        <v>22</v>
      </c>
      <c r="C12" s="3">
        <v>1731.468752</v>
      </c>
      <c r="D12" s="3">
        <v>340.15290210000001</v>
      </c>
      <c r="E12" s="3">
        <v>218.6170305</v>
      </c>
      <c r="F12" s="3">
        <v>0</v>
      </c>
      <c r="G12" s="3">
        <v>0</v>
      </c>
      <c r="H12" s="3">
        <v>0</v>
      </c>
      <c r="I12" s="6">
        <f t="shared" si="0"/>
        <v>2290.2386845999999</v>
      </c>
      <c r="J12" s="16"/>
      <c r="K12" s="7">
        <v>6148.2870870999996</v>
      </c>
      <c r="L12" s="7">
        <v>425.68902869999999</v>
      </c>
      <c r="M12" s="7">
        <v>390.07536970000001</v>
      </c>
      <c r="N12" s="7">
        <v>775.60000390000005</v>
      </c>
      <c r="O12" s="7">
        <v>67.62</v>
      </c>
      <c r="P12" s="7">
        <v>0</v>
      </c>
      <c r="Q12" s="8">
        <f t="shared" si="1"/>
        <v>7807.2714893999992</v>
      </c>
      <c r="S12" s="19">
        <f t="shared" si="2"/>
        <v>0.75602109231789894</v>
      </c>
      <c r="T12" s="19">
        <f t="shared" si="3"/>
        <v>0.1485229047903403</v>
      </c>
      <c r="U12" s="19">
        <f t="shared" si="4"/>
        <v>9.5456002891760774E-2</v>
      </c>
      <c r="V12" s="19">
        <f t="shared" si="5"/>
        <v>0</v>
      </c>
      <c r="W12" s="19">
        <f t="shared" si="6"/>
        <v>0</v>
      </c>
      <c r="X12" s="19">
        <f t="shared" si="7"/>
        <v>0</v>
      </c>
      <c r="Y12" s="97">
        <f t="shared" si="8"/>
        <v>1</v>
      </c>
      <c r="Z12" s="100"/>
      <c r="AA12" s="48">
        <f t="shared" si="9"/>
        <v>0.78750778622820827</v>
      </c>
      <c r="AB12" s="48">
        <f t="shared" si="10"/>
        <v>5.4524686284825846E-2</v>
      </c>
      <c r="AC12" s="48">
        <f t="shared" si="11"/>
        <v>4.9963085084156325E-2</v>
      </c>
      <c r="AD12" s="48">
        <f t="shared" si="12"/>
        <v>9.9343285929410677E-2</v>
      </c>
      <c r="AE12" s="48">
        <f t="shared" si="13"/>
        <v>8.6611564733989673E-3</v>
      </c>
      <c r="AF12" s="48">
        <f t="shared" si="14"/>
        <v>0</v>
      </c>
      <c r="AG12" s="99">
        <f t="shared" si="15"/>
        <v>1.0000000000000002</v>
      </c>
    </row>
    <row r="13" spans="1:33" x14ac:dyDescent="0.25">
      <c r="B13" s="11" t="s">
        <v>23</v>
      </c>
      <c r="C13" s="17">
        <v>139.6594774000001</v>
      </c>
      <c r="D13" s="17">
        <v>3.0592655</v>
      </c>
      <c r="E13" s="17">
        <v>7.9540898000000002</v>
      </c>
      <c r="F13" s="17">
        <v>0</v>
      </c>
      <c r="G13" s="17">
        <v>0</v>
      </c>
      <c r="H13" s="17">
        <v>0</v>
      </c>
      <c r="I13" s="6">
        <f t="shared" si="0"/>
        <v>150.6728327000001</v>
      </c>
      <c r="J13" s="17"/>
      <c r="K13" s="17">
        <v>599.37236020000012</v>
      </c>
      <c r="L13" s="17">
        <v>2.726935000000001</v>
      </c>
      <c r="M13" s="17">
        <v>16.449361100000001</v>
      </c>
      <c r="N13" s="17">
        <v>10.199999999999999</v>
      </c>
      <c r="O13" s="17">
        <v>1127</v>
      </c>
      <c r="P13" s="17">
        <v>763</v>
      </c>
      <c r="Q13" s="8">
        <f t="shared" si="1"/>
        <v>2518.7486563000002</v>
      </c>
      <c r="S13" s="19">
        <f t="shared" si="2"/>
        <v>0.92690550046319009</v>
      </c>
      <c r="T13" s="19">
        <f t="shared" si="3"/>
        <v>2.0304028570905058E-2</v>
      </c>
      <c r="U13" s="19">
        <f t="shared" si="4"/>
        <v>5.279047096590489E-2</v>
      </c>
      <c r="V13" s="19">
        <f t="shared" si="5"/>
        <v>0</v>
      </c>
      <c r="W13" s="19">
        <f t="shared" si="6"/>
        <v>0</v>
      </c>
      <c r="X13" s="19">
        <f t="shared" si="7"/>
        <v>0</v>
      </c>
      <c r="Y13" s="97">
        <f t="shared" si="8"/>
        <v>1</v>
      </c>
      <c r="Z13" s="101"/>
      <c r="AA13" s="48">
        <f t="shared" si="9"/>
        <v>0.23796433943530837</v>
      </c>
      <c r="AB13" s="48">
        <f t="shared" si="10"/>
        <v>1.0826546718662366E-3</v>
      </c>
      <c r="AC13" s="48">
        <f t="shared" si="11"/>
        <v>6.530767196185362E-3</v>
      </c>
      <c r="AD13" s="48">
        <f t="shared" si="12"/>
        <v>4.0496299519554397E-3</v>
      </c>
      <c r="AE13" s="48">
        <f t="shared" si="13"/>
        <v>0.44744440743664521</v>
      </c>
      <c r="AF13" s="48">
        <f t="shared" si="14"/>
        <v>0.30292820130803932</v>
      </c>
      <c r="AG13" s="99">
        <f t="shared" si="15"/>
        <v>0.99999999999999989</v>
      </c>
    </row>
    <row r="14" spans="1:33" x14ac:dyDescent="0.25">
      <c r="B14" s="11" t="s">
        <v>24</v>
      </c>
      <c r="C14" s="17">
        <v>475.2923161999999</v>
      </c>
      <c r="D14" s="17">
        <v>86.776547399999984</v>
      </c>
      <c r="E14" s="17">
        <v>79.277338400000005</v>
      </c>
      <c r="F14" s="17">
        <v>0</v>
      </c>
      <c r="G14" s="17">
        <v>0</v>
      </c>
      <c r="H14" s="17">
        <v>25.711568799999998</v>
      </c>
      <c r="I14" s="6">
        <f t="shared" si="0"/>
        <v>667.05777079999984</v>
      </c>
      <c r="J14" s="17"/>
      <c r="K14" s="17">
        <v>592.0546769</v>
      </c>
      <c r="L14" s="17">
        <v>42.964078700000002</v>
      </c>
      <c r="M14" s="17">
        <v>9.7777777999999991</v>
      </c>
      <c r="N14" s="17">
        <v>146.2000027</v>
      </c>
      <c r="O14" s="17">
        <v>848.54</v>
      </c>
      <c r="P14" s="17">
        <v>24</v>
      </c>
      <c r="Q14" s="8">
        <f t="shared" si="1"/>
        <v>1663.5365360999999</v>
      </c>
      <c r="S14" s="19">
        <f t="shared" si="2"/>
        <v>0.71252046974879502</v>
      </c>
      <c r="T14" s="19">
        <f t="shared" si="3"/>
        <v>0.13008850387265439</v>
      </c>
      <c r="U14" s="19">
        <f t="shared" si="4"/>
        <v>0.11884628568965323</v>
      </c>
      <c r="V14" s="19">
        <f t="shared" si="5"/>
        <v>0</v>
      </c>
      <c r="W14" s="19">
        <f t="shared" si="6"/>
        <v>0</v>
      </c>
      <c r="X14" s="19">
        <f t="shared" si="7"/>
        <v>3.8544740688897475E-2</v>
      </c>
      <c r="Y14" s="97">
        <f t="shared" si="8"/>
        <v>1.0000000000000002</v>
      </c>
      <c r="Z14" s="101"/>
      <c r="AA14" s="48">
        <f t="shared" si="9"/>
        <v>0.3559012165058994</v>
      </c>
      <c r="AB14" s="48">
        <f t="shared" si="10"/>
        <v>2.5826952259627022E-2</v>
      </c>
      <c r="AC14" s="48">
        <f t="shared" si="11"/>
        <v>5.8777054713346124E-3</v>
      </c>
      <c r="AD14" s="48">
        <f t="shared" si="12"/>
        <v>8.7885056641287679E-2</v>
      </c>
      <c r="AE14" s="48">
        <f t="shared" si="13"/>
        <v>0.51008197390681886</v>
      </c>
      <c r="AF14" s="48">
        <f t="shared" si="14"/>
        <v>1.442709521503247E-2</v>
      </c>
      <c r="AG14" s="99">
        <f t="shared" si="15"/>
        <v>1</v>
      </c>
    </row>
    <row r="15" spans="1:33" x14ac:dyDescent="0.25">
      <c r="B15" s="11" t="s">
        <v>25</v>
      </c>
      <c r="C15" s="17">
        <v>1756.8258857999999</v>
      </c>
      <c r="D15" s="17">
        <v>593.33639669999991</v>
      </c>
      <c r="E15" s="17">
        <v>173.31668859999991</v>
      </c>
      <c r="F15" s="17">
        <v>0</v>
      </c>
      <c r="G15" s="17">
        <v>0</v>
      </c>
      <c r="H15" s="17">
        <v>0</v>
      </c>
      <c r="I15" s="6">
        <f t="shared" si="0"/>
        <v>2523.4789710999999</v>
      </c>
      <c r="J15" s="17"/>
      <c r="K15" s="17">
        <v>407.87065230000002</v>
      </c>
      <c r="L15" s="17">
        <v>104.10413509999999</v>
      </c>
      <c r="M15" s="17">
        <v>24.504118600000002</v>
      </c>
      <c r="N15" s="17">
        <v>10.199999999999999</v>
      </c>
      <c r="O15" s="17">
        <v>154.56</v>
      </c>
      <c r="P15" s="17">
        <v>0</v>
      </c>
      <c r="Q15" s="8">
        <f t="shared" si="1"/>
        <v>701.23890600000004</v>
      </c>
      <c r="S15" s="19">
        <f t="shared" si="2"/>
        <v>0.69619200552885485</v>
      </c>
      <c r="T15" s="19">
        <f t="shared" si="3"/>
        <v>0.23512634878085034</v>
      </c>
      <c r="U15" s="19">
        <f t="shared" si="4"/>
        <v>6.8681645690294821E-2</v>
      </c>
      <c r="V15" s="19">
        <f t="shared" si="5"/>
        <v>0</v>
      </c>
      <c r="W15" s="19">
        <f t="shared" si="6"/>
        <v>0</v>
      </c>
      <c r="X15" s="19">
        <f t="shared" si="7"/>
        <v>0</v>
      </c>
      <c r="Y15" s="97">
        <f t="shared" si="8"/>
        <v>1</v>
      </c>
      <c r="Z15" s="101"/>
      <c r="AA15" s="48">
        <f t="shared" si="9"/>
        <v>0.58164293054783811</v>
      </c>
      <c r="AB15" s="48">
        <f t="shared" si="10"/>
        <v>0.14845744326114158</v>
      </c>
      <c r="AC15" s="48">
        <f t="shared" si="11"/>
        <v>3.4944037460465718E-2</v>
      </c>
      <c r="AD15" s="48">
        <f t="shared" si="12"/>
        <v>1.4545684662852975E-2</v>
      </c>
      <c r="AE15" s="48">
        <f t="shared" si="13"/>
        <v>0.22040990406770156</v>
      </c>
      <c r="AF15" s="48">
        <f t="shared" si="14"/>
        <v>0</v>
      </c>
      <c r="AG15" s="99">
        <f t="shared" si="15"/>
        <v>1</v>
      </c>
    </row>
    <row r="16" spans="1:33" x14ac:dyDescent="0.25">
      <c r="B16" s="11" t="s">
        <v>26</v>
      </c>
      <c r="C16" s="17">
        <v>3236.5473152</v>
      </c>
      <c r="D16" s="17">
        <v>236.14068760000001</v>
      </c>
      <c r="E16" s="17">
        <v>1689.9567669999999</v>
      </c>
      <c r="F16" s="17">
        <v>0</v>
      </c>
      <c r="G16" s="17">
        <v>0</v>
      </c>
      <c r="H16" s="17">
        <v>276.83368899999999</v>
      </c>
      <c r="I16" s="6">
        <f t="shared" si="0"/>
        <v>5439.4784588000002</v>
      </c>
      <c r="J16" s="17"/>
      <c r="K16" s="17">
        <v>581.50995130000001</v>
      </c>
      <c r="L16" s="17">
        <v>6.8427435000000001</v>
      </c>
      <c r="M16" s="17">
        <v>96.908708899999993</v>
      </c>
      <c r="N16" s="17">
        <v>367.2000046</v>
      </c>
      <c r="O16" s="17">
        <v>0</v>
      </c>
      <c r="P16" s="17">
        <v>0</v>
      </c>
      <c r="Q16" s="8">
        <f t="shared" si="1"/>
        <v>1052.4614082999999</v>
      </c>
      <c r="S16" s="19">
        <f t="shared" si="2"/>
        <v>0.59501059517276078</v>
      </c>
      <c r="T16" s="19">
        <f t="shared" si="3"/>
        <v>4.3412376643935609E-2</v>
      </c>
      <c r="U16" s="19">
        <f t="shared" si="4"/>
        <v>0.31068360318000415</v>
      </c>
      <c r="V16" s="19">
        <f t="shared" si="5"/>
        <v>0</v>
      </c>
      <c r="W16" s="19">
        <f t="shared" si="6"/>
        <v>0</v>
      </c>
      <c r="X16" s="19">
        <f t="shared" si="7"/>
        <v>5.0893425003299325E-2</v>
      </c>
      <c r="Y16" s="97">
        <f t="shared" si="8"/>
        <v>0.99999999999999978</v>
      </c>
      <c r="Z16" s="101"/>
      <c r="AA16" s="48">
        <f t="shared" si="9"/>
        <v>0.55252377589719937</v>
      </c>
      <c r="AB16" s="48">
        <f t="shared" si="10"/>
        <v>6.5016573966857547E-3</v>
      </c>
      <c r="AC16" s="48">
        <f t="shared" si="11"/>
        <v>9.2078159004930049E-2</v>
      </c>
      <c r="AD16" s="48">
        <f t="shared" si="12"/>
        <v>0.34889640770118491</v>
      </c>
      <c r="AE16" s="48">
        <f t="shared" si="13"/>
        <v>0</v>
      </c>
      <c r="AF16" s="48">
        <f t="shared" si="14"/>
        <v>0</v>
      </c>
      <c r="AG16" s="99">
        <f t="shared" si="15"/>
        <v>1</v>
      </c>
    </row>
    <row r="17" spans="2:33" x14ac:dyDescent="0.25">
      <c r="B17" s="11" t="s">
        <v>27</v>
      </c>
      <c r="C17" s="17">
        <v>211.28571719999999</v>
      </c>
      <c r="D17" s="17">
        <v>13.4642859</v>
      </c>
      <c r="E17" s="17">
        <v>0</v>
      </c>
      <c r="F17" s="17">
        <v>0</v>
      </c>
      <c r="G17" s="17">
        <v>0</v>
      </c>
      <c r="H17" s="17">
        <v>0</v>
      </c>
      <c r="I17" s="6">
        <f t="shared" si="0"/>
        <v>224.75000309999999</v>
      </c>
      <c r="J17" s="17"/>
      <c r="K17" s="17">
        <v>733.97357320000003</v>
      </c>
      <c r="L17" s="17">
        <v>16.4740748</v>
      </c>
      <c r="M17" s="17">
        <v>0</v>
      </c>
      <c r="N17" s="17">
        <v>0</v>
      </c>
      <c r="O17" s="17">
        <v>0</v>
      </c>
      <c r="P17" s="17">
        <v>0</v>
      </c>
      <c r="Q17" s="8">
        <f t="shared" si="1"/>
        <v>750.44764800000007</v>
      </c>
      <c r="S17" s="19">
        <f t="shared" si="2"/>
        <v>0.94009216589861755</v>
      </c>
      <c r="T17" s="19">
        <f t="shared" si="3"/>
        <v>5.9907834101382493E-2</v>
      </c>
      <c r="U17" s="19">
        <f t="shared" si="4"/>
        <v>0</v>
      </c>
      <c r="V17" s="19">
        <f t="shared" si="5"/>
        <v>0</v>
      </c>
      <c r="W17" s="19">
        <f t="shared" si="6"/>
        <v>0</v>
      </c>
      <c r="X17" s="19">
        <f t="shared" si="7"/>
        <v>0</v>
      </c>
      <c r="Y17" s="97">
        <f t="shared" si="8"/>
        <v>1</v>
      </c>
      <c r="Z17" s="101"/>
      <c r="AA17" s="48">
        <f t="shared" si="9"/>
        <v>0.97804766948913135</v>
      </c>
      <c r="AB17" s="48">
        <f t="shared" si="10"/>
        <v>2.1952330510868624E-2</v>
      </c>
      <c r="AC17" s="48">
        <f t="shared" si="11"/>
        <v>0</v>
      </c>
      <c r="AD17" s="48">
        <f t="shared" si="12"/>
        <v>0</v>
      </c>
      <c r="AE17" s="48">
        <f t="shared" si="13"/>
        <v>0</v>
      </c>
      <c r="AF17" s="48">
        <f t="shared" si="14"/>
        <v>0</v>
      </c>
      <c r="AG17" s="99">
        <f t="shared" si="15"/>
        <v>1</v>
      </c>
    </row>
    <row r="18" spans="2:33" x14ac:dyDescent="0.25">
      <c r="B18" s="11" t="s">
        <v>28</v>
      </c>
      <c r="C18" s="17">
        <v>473.08569679999988</v>
      </c>
      <c r="D18" s="17">
        <v>0.73233079999999995</v>
      </c>
      <c r="E18" s="17">
        <v>33.687216799999987</v>
      </c>
      <c r="F18" s="17">
        <v>0</v>
      </c>
      <c r="G18" s="17">
        <v>0</v>
      </c>
      <c r="H18" s="17">
        <v>0</v>
      </c>
      <c r="I18" s="6">
        <f t="shared" si="0"/>
        <v>507.50524439999987</v>
      </c>
      <c r="J18" s="17"/>
      <c r="K18" s="17">
        <v>2402.4056663000001</v>
      </c>
      <c r="L18" s="17">
        <v>0</v>
      </c>
      <c r="M18" s="17">
        <v>78.651927100000009</v>
      </c>
      <c r="N18" s="17">
        <v>85.000000200000017</v>
      </c>
      <c r="O18" s="17">
        <v>0</v>
      </c>
      <c r="P18" s="17">
        <v>0</v>
      </c>
      <c r="Q18" s="8">
        <f t="shared" si="1"/>
        <v>2566.0575936000005</v>
      </c>
      <c r="S18" s="19">
        <f t="shared" si="2"/>
        <v>0.93217893217893222</v>
      </c>
      <c r="T18" s="19">
        <f t="shared" si="3"/>
        <v>1.4430014430014432E-3</v>
      </c>
      <c r="U18" s="19">
        <f t="shared" si="4"/>
        <v>6.6378066378066369E-2</v>
      </c>
      <c r="V18" s="19">
        <f t="shared" si="5"/>
        <v>0</v>
      </c>
      <c r="W18" s="19">
        <f t="shared" si="6"/>
        <v>0</v>
      </c>
      <c r="X18" s="19">
        <f t="shared" si="7"/>
        <v>0</v>
      </c>
      <c r="Y18" s="97">
        <f t="shared" si="8"/>
        <v>1</v>
      </c>
      <c r="Z18" s="101"/>
      <c r="AA18" s="48">
        <f t="shared" si="9"/>
        <v>0.93622437481209919</v>
      </c>
      <c r="AB18" s="48">
        <f t="shared" si="10"/>
        <v>0</v>
      </c>
      <c r="AC18" s="48">
        <f t="shared" si="11"/>
        <v>3.0650881451829311E-2</v>
      </c>
      <c r="AD18" s="48">
        <f t="shared" si="12"/>
        <v>3.3124743736071383E-2</v>
      </c>
      <c r="AE18" s="48">
        <f t="shared" si="13"/>
        <v>0</v>
      </c>
      <c r="AF18" s="48">
        <f t="shared" si="14"/>
        <v>0</v>
      </c>
      <c r="AG18" s="99">
        <f t="shared" si="15"/>
        <v>0.99999999999999978</v>
      </c>
    </row>
    <row r="19" spans="2:33" x14ac:dyDescent="0.25">
      <c r="B19" s="11" t="s">
        <v>29</v>
      </c>
      <c r="C19" s="17">
        <v>622.50743499999999</v>
      </c>
      <c r="D19" s="17">
        <v>189.30413759999999</v>
      </c>
      <c r="E19" s="17">
        <v>85.768463699999984</v>
      </c>
      <c r="F19" s="17">
        <v>0</v>
      </c>
      <c r="G19" s="17">
        <v>0</v>
      </c>
      <c r="H19" s="17">
        <v>0</v>
      </c>
      <c r="I19" s="6">
        <f t="shared" si="0"/>
        <v>897.58003629999996</v>
      </c>
      <c r="J19" s="17"/>
      <c r="K19" s="17">
        <v>1311.0186607999999</v>
      </c>
      <c r="L19" s="17">
        <v>107.4263172</v>
      </c>
      <c r="M19" s="17">
        <v>127.5867676</v>
      </c>
      <c r="N19" s="17">
        <v>88.399999100000016</v>
      </c>
      <c r="O19" s="17">
        <v>244.72</v>
      </c>
      <c r="P19" s="17">
        <v>0</v>
      </c>
      <c r="Q19" s="8">
        <f t="shared" si="1"/>
        <v>1879.1517447000001</v>
      </c>
      <c r="S19" s="19">
        <f t="shared" si="2"/>
        <v>0.69353975113583977</v>
      </c>
      <c r="T19" s="19">
        <f t="shared" si="3"/>
        <v>0.21090502233132166</v>
      </c>
      <c r="U19" s="19">
        <f t="shared" si="4"/>
        <v>9.55552265328386E-2</v>
      </c>
      <c r="V19" s="19">
        <f t="shared" si="5"/>
        <v>0</v>
      </c>
      <c r="W19" s="19">
        <f t="shared" si="6"/>
        <v>0</v>
      </c>
      <c r="X19" s="19">
        <f t="shared" si="7"/>
        <v>0</v>
      </c>
      <c r="Y19" s="97">
        <f t="shared" si="8"/>
        <v>1</v>
      </c>
      <c r="Z19" s="101"/>
      <c r="AA19" s="48">
        <f t="shared" si="9"/>
        <v>0.69766513773974081</v>
      </c>
      <c r="AB19" s="48">
        <f t="shared" si="10"/>
        <v>5.7167452018171222E-2</v>
      </c>
      <c r="AC19" s="48">
        <f t="shared" si="11"/>
        <v>6.7895936536178342E-2</v>
      </c>
      <c r="AD19" s="48">
        <f t="shared" si="12"/>
        <v>4.704250167626179E-2</v>
      </c>
      <c r="AE19" s="48">
        <f t="shared" si="13"/>
        <v>0.1302289720296477</v>
      </c>
      <c r="AF19" s="48">
        <f t="shared" si="14"/>
        <v>0</v>
      </c>
      <c r="AG19" s="99">
        <f t="shared" si="15"/>
        <v>0.99999999999999978</v>
      </c>
    </row>
    <row r="20" spans="2:33" x14ac:dyDescent="0.25">
      <c r="B20" s="11" t="s">
        <v>30</v>
      </c>
      <c r="C20" s="17">
        <v>1.5328358</v>
      </c>
      <c r="D20" s="17">
        <v>0</v>
      </c>
      <c r="E20" s="17">
        <v>0</v>
      </c>
      <c r="F20" s="17">
        <v>0</v>
      </c>
      <c r="G20" s="17">
        <v>0</v>
      </c>
      <c r="H20" s="17">
        <v>0</v>
      </c>
      <c r="I20" s="6">
        <f t="shared" si="0"/>
        <v>1.5328358</v>
      </c>
      <c r="J20" s="17"/>
      <c r="K20" s="17">
        <v>0</v>
      </c>
      <c r="L20" s="17">
        <v>0</v>
      </c>
      <c r="M20" s="17">
        <v>0</v>
      </c>
      <c r="N20" s="17">
        <v>0</v>
      </c>
      <c r="O20" s="17">
        <v>785.68</v>
      </c>
      <c r="P20" s="17">
        <v>0</v>
      </c>
      <c r="Q20" s="8">
        <f t="shared" si="1"/>
        <v>785.68</v>
      </c>
      <c r="S20" s="19">
        <f t="shared" si="2"/>
        <v>1</v>
      </c>
      <c r="T20" s="19">
        <f t="shared" si="3"/>
        <v>0</v>
      </c>
      <c r="U20" s="19">
        <f t="shared" si="4"/>
        <v>0</v>
      </c>
      <c r="V20" s="19">
        <f t="shared" si="5"/>
        <v>0</v>
      </c>
      <c r="W20" s="19">
        <f t="shared" si="6"/>
        <v>0</v>
      </c>
      <c r="X20" s="19">
        <f t="shared" si="7"/>
        <v>0</v>
      </c>
      <c r="Y20" s="97">
        <f t="shared" si="8"/>
        <v>1</v>
      </c>
      <c r="Z20" s="101"/>
      <c r="AA20" s="48">
        <f t="shared" si="9"/>
        <v>0</v>
      </c>
      <c r="AB20" s="48">
        <f t="shared" si="10"/>
        <v>0</v>
      </c>
      <c r="AC20" s="48">
        <f t="shared" si="11"/>
        <v>0</v>
      </c>
      <c r="AD20" s="48">
        <f t="shared" si="12"/>
        <v>0</v>
      </c>
      <c r="AE20" s="48">
        <f t="shared" si="13"/>
        <v>1</v>
      </c>
      <c r="AF20" s="48">
        <f t="shared" si="14"/>
        <v>0</v>
      </c>
      <c r="AG20" s="99">
        <f t="shared" si="15"/>
        <v>1</v>
      </c>
    </row>
    <row r="21" spans="2:33" x14ac:dyDescent="0.25">
      <c r="B21" s="11" t="s">
        <v>31</v>
      </c>
      <c r="C21" s="17">
        <v>0</v>
      </c>
      <c r="D21" s="17">
        <v>0</v>
      </c>
      <c r="E21" s="17">
        <v>0</v>
      </c>
      <c r="F21" s="17">
        <v>0</v>
      </c>
      <c r="G21" s="17">
        <v>0</v>
      </c>
      <c r="H21" s="17">
        <v>0</v>
      </c>
      <c r="I21" s="6">
        <f t="shared" si="0"/>
        <v>0</v>
      </c>
      <c r="J21" s="17"/>
      <c r="K21" s="17">
        <v>0</v>
      </c>
      <c r="L21" s="17">
        <v>0</v>
      </c>
      <c r="M21" s="17">
        <v>0</v>
      </c>
      <c r="N21" s="17">
        <v>0</v>
      </c>
      <c r="O21" s="17">
        <v>563.50000000000011</v>
      </c>
      <c r="P21" s="17">
        <v>0</v>
      </c>
      <c r="Q21" s="8">
        <f t="shared" si="1"/>
        <v>563.50000000000011</v>
      </c>
      <c r="S21" s="19" t="str">
        <f t="shared" si="2"/>
        <v/>
      </c>
      <c r="T21" s="19" t="str">
        <f t="shared" si="3"/>
        <v/>
      </c>
      <c r="U21" s="19" t="str">
        <f t="shared" si="4"/>
        <v/>
      </c>
      <c r="V21" s="19" t="str">
        <f t="shared" si="5"/>
        <v/>
      </c>
      <c r="W21" s="19" t="str">
        <f t="shared" si="6"/>
        <v/>
      </c>
      <c r="X21" s="19" t="str">
        <f t="shared" si="7"/>
        <v/>
      </c>
      <c r="Y21" s="97">
        <f t="shared" si="8"/>
        <v>0</v>
      </c>
      <c r="Z21" s="101"/>
      <c r="AA21" s="48">
        <f t="shared" si="9"/>
        <v>0</v>
      </c>
      <c r="AB21" s="48">
        <f t="shared" si="10"/>
        <v>0</v>
      </c>
      <c r="AC21" s="48">
        <f t="shared" si="11"/>
        <v>0</v>
      </c>
      <c r="AD21" s="48">
        <f t="shared" si="12"/>
        <v>0</v>
      </c>
      <c r="AE21" s="48">
        <f t="shared" si="13"/>
        <v>1</v>
      </c>
      <c r="AF21" s="48">
        <f t="shared" si="14"/>
        <v>0</v>
      </c>
      <c r="AG21" s="99">
        <f t="shared" si="15"/>
        <v>1</v>
      </c>
    </row>
    <row r="22" spans="2:33" x14ac:dyDescent="0.25">
      <c r="B22" s="11" t="s">
        <v>32</v>
      </c>
      <c r="C22" s="17">
        <v>78.617907200000005</v>
      </c>
      <c r="D22" s="17">
        <v>4.9136192000000003</v>
      </c>
      <c r="E22" s="17">
        <v>1.0529183</v>
      </c>
      <c r="F22" s="17">
        <v>0</v>
      </c>
      <c r="G22" s="17">
        <v>0</v>
      </c>
      <c r="H22" s="17">
        <v>0</v>
      </c>
      <c r="I22" s="6">
        <f t="shared" si="0"/>
        <v>84.584444700000006</v>
      </c>
      <c r="J22" s="17"/>
      <c r="K22" s="17">
        <v>717.3573835000002</v>
      </c>
      <c r="L22" s="17">
        <v>17.0897881</v>
      </c>
      <c r="M22" s="17">
        <v>6.5690140000000001</v>
      </c>
      <c r="N22" s="17">
        <v>0</v>
      </c>
      <c r="O22" s="17">
        <v>0</v>
      </c>
      <c r="P22" s="17">
        <v>0</v>
      </c>
      <c r="Q22" s="8">
        <f t="shared" si="1"/>
        <v>741.0161856000002</v>
      </c>
      <c r="S22" s="19">
        <f t="shared" si="2"/>
        <v>0.92946058201171833</v>
      </c>
      <c r="T22" s="19">
        <f t="shared" si="3"/>
        <v>5.8091286375732396E-2</v>
      </c>
      <c r="U22" s="19">
        <f t="shared" si="4"/>
        <v>1.2448131612549321E-2</v>
      </c>
      <c r="V22" s="19">
        <f t="shared" si="5"/>
        <v>0</v>
      </c>
      <c r="W22" s="19">
        <f t="shared" si="6"/>
        <v>0</v>
      </c>
      <c r="X22" s="19">
        <f t="shared" si="7"/>
        <v>0</v>
      </c>
      <c r="Y22" s="97">
        <f t="shared" si="8"/>
        <v>1</v>
      </c>
      <c r="Z22" s="101"/>
      <c r="AA22" s="48">
        <f t="shared" si="9"/>
        <v>0.96807248942768576</v>
      </c>
      <c r="AB22" s="48">
        <f t="shared" si="10"/>
        <v>2.3062638080114824E-2</v>
      </c>
      <c r="AC22" s="48">
        <f t="shared" si="11"/>
        <v>8.8648724921994455E-3</v>
      </c>
      <c r="AD22" s="48">
        <f t="shared" si="12"/>
        <v>0</v>
      </c>
      <c r="AE22" s="48">
        <f t="shared" si="13"/>
        <v>0</v>
      </c>
      <c r="AF22" s="48">
        <f t="shared" si="14"/>
        <v>0</v>
      </c>
      <c r="AG22" s="99">
        <f t="shared" si="15"/>
        <v>1</v>
      </c>
    </row>
    <row r="23" spans="2:33" x14ac:dyDescent="0.25">
      <c r="B23" s="11" t="s">
        <v>33</v>
      </c>
      <c r="C23" s="17">
        <v>1010.9493433</v>
      </c>
      <c r="D23" s="17">
        <v>160.1851278</v>
      </c>
      <c r="E23" s="17">
        <v>44.793284200000009</v>
      </c>
      <c r="F23" s="17">
        <v>0</v>
      </c>
      <c r="G23" s="17">
        <v>0</v>
      </c>
      <c r="H23" s="17">
        <v>0</v>
      </c>
      <c r="I23" s="6">
        <f t="shared" si="0"/>
        <v>1215.9277552999999</v>
      </c>
      <c r="J23" s="17"/>
      <c r="K23" s="17">
        <v>4302.6252636999998</v>
      </c>
      <c r="L23" s="17">
        <v>94.475604799999985</v>
      </c>
      <c r="M23" s="17">
        <v>87.563009300000004</v>
      </c>
      <c r="N23" s="17">
        <v>355.30000360000003</v>
      </c>
      <c r="O23" s="17">
        <v>608.58000000000004</v>
      </c>
      <c r="P23" s="17">
        <v>0</v>
      </c>
      <c r="Q23" s="8">
        <f t="shared" si="1"/>
        <v>5448.5438813999999</v>
      </c>
      <c r="S23" s="19">
        <f t="shared" si="2"/>
        <v>0.83142221147059303</v>
      </c>
      <c r="T23" s="19">
        <f t="shared" si="3"/>
        <v>0.13173901747187136</v>
      </c>
      <c r="U23" s="19">
        <f t="shared" si="4"/>
        <v>3.6838771057535719E-2</v>
      </c>
      <c r="V23" s="19">
        <f t="shared" si="5"/>
        <v>0</v>
      </c>
      <c r="W23" s="19">
        <f t="shared" si="6"/>
        <v>0</v>
      </c>
      <c r="X23" s="19">
        <f t="shared" si="7"/>
        <v>0</v>
      </c>
      <c r="Y23" s="97">
        <f t="shared" si="8"/>
        <v>1</v>
      </c>
      <c r="Z23" s="101"/>
      <c r="AA23" s="48">
        <f t="shared" si="9"/>
        <v>0.78968351129337755</v>
      </c>
      <c r="AB23" s="48">
        <f t="shared" si="10"/>
        <v>1.7339606114308202E-2</v>
      </c>
      <c r="AC23" s="48">
        <f t="shared" si="11"/>
        <v>1.6070900997772773E-2</v>
      </c>
      <c r="AD23" s="48">
        <f t="shared" si="12"/>
        <v>6.5210083892855777E-2</v>
      </c>
      <c r="AE23" s="48">
        <f t="shared" si="13"/>
        <v>0.11169589770168573</v>
      </c>
      <c r="AF23" s="48">
        <f t="shared" si="14"/>
        <v>0</v>
      </c>
      <c r="AG23" s="99">
        <f t="shared" si="15"/>
        <v>1</v>
      </c>
    </row>
    <row r="24" spans="2:33" x14ac:dyDescent="0.25">
      <c r="B24" s="11" t="s">
        <v>34</v>
      </c>
      <c r="C24" s="17">
        <v>277.23708240000008</v>
      </c>
      <c r="D24" s="17">
        <v>0.58736670000000002</v>
      </c>
      <c r="E24" s="17">
        <v>9.9852339000000008</v>
      </c>
      <c r="F24" s="17">
        <v>0</v>
      </c>
      <c r="G24" s="17">
        <v>0</v>
      </c>
      <c r="H24" s="17">
        <v>0</v>
      </c>
      <c r="I24" s="6">
        <f t="shared" si="0"/>
        <v>287.80968300000012</v>
      </c>
      <c r="J24" s="17"/>
      <c r="K24" s="17">
        <v>1904.7236293000001</v>
      </c>
      <c r="L24" s="17">
        <v>1.8108108000000001</v>
      </c>
      <c r="M24" s="17">
        <v>32.3866449</v>
      </c>
      <c r="N24" s="17">
        <v>212.50000069999999</v>
      </c>
      <c r="O24" s="17">
        <v>270.48000000000008</v>
      </c>
      <c r="P24" s="17">
        <v>0</v>
      </c>
      <c r="Q24" s="8">
        <f t="shared" si="1"/>
        <v>2421.9010856999998</v>
      </c>
      <c r="S24" s="19">
        <f t="shared" si="2"/>
        <v>0.96326530612244887</v>
      </c>
      <c r="T24" s="19">
        <f t="shared" si="3"/>
        <v>2.0408163265306116E-3</v>
      </c>
      <c r="U24" s="19">
        <f t="shared" si="4"/>
        <v>3.4693877551020394E-2</v>
      </c>
      <c r="V24" s="19">
        <f t="shared" si="5"/>
        <v>0</v>
      </c>
      <c r="W24" s="19">
        <f t="shared" si="6"/>
        <v>0</v>
      </c>
      <c r="X24" s="19">
        <f t="shared" si="7"/>
        <v>0</v>
      </c>
      <c r="Y24" s="97">
        <f t="shared" si="8"/>
        <v>0.99999999999999989</v>
      </c>
      <c r="Z24" s="101"/>
      <c r="AA24" s="48">
        <f t="shared" si="9"/>
        <v>0.78645805997047136</v>
      </c>
      <c r="AB24" s="48">
        <f t="shared" si="10"/>
        <v>7.47681567464438E-4</v>
      </c>
      <c r="AC24" s="48">
        <f t="shared" si="11"/>
        <v>1.3372406119814476E-2</v>
      </c>
      <c r="AD24" s="48">
        <f t="shared" si="12"/>
        <v>8.7740990726126747E-2</v>
      </c>
      <c r="AE24" s="48">
        <f t="shared" si="13"/>
        <v>0.11168086161612314</v>
      </c>
      <c r="AF24" s="48">
        <f t="shared" si="14"/>
        <v>0</v>
      </c>
      <c r="AG24" s="99">
        <f t="shared" si="15"/>
        <v>1.0000000000000002</v>
      </c>
    </row>
    <row r="25" spans="2:33" x14ac:dyDescent="0.25">
      <c r="B25" s="11" t="s">
        <v>35</v>
      </c>
      <c r="C25" s="17">
        <v>7660.0313775000004</v>
      </c>
      <c r="D25" s="17">
        <v>2442.0846339</v>
      </c>
      <c r="E25" s="17">
        <v>164.70668839999999</v>
      </c>
      <c r="F25" s="17">
        <v>0</v>
      </c>
      <c r="G25" s="17">
        <v>0</v>
      </c>
      <c r="H25" s="17">
        <v>12.2310534</v>
      </c>
      <c r="I25" s="6">
        <f t="shared" si="0"/>
        <v>10279.053753200002</v>
      </c>
      <c r="J25" s="17"/>
      <c r="K25" s="17">
        <v>5773.7369276999998</v>
      </c>
      <c r="L25" s="17">
        <v>425.00900339999998</v>
      </c>
      <c r="M25" s="17">
        <v>150.95293290000001</v>
      </c>
      <c r="N25" s="17">
        <v>149.60000099999999</v>
      </c>
      <c r="O25" s="17">
        <v>492.66</v>
      </c>
      <c r="P25" s="17">
        <v>620.50000240000008</v>
      </c>
      <c r="Q25" s="8">
        <f t="shared" si="1"/>
        <v>7612.4588673999997</v>
      </c>
      <c r="S25" s="19">
        <f t="shared" si="2"/>
        <v>0.74520783346573449</v>
      </c>
      <c r="T25" s="19">
        <f t="shared" si="3"/>
        <v>0.23757873949630312</v>
      </c>
      <c r="U25" s="19">
        <f t="shared" si="4"/>
        <v>1.6023526323979451E-2</v>
      </c>
      <c r="V25" s="19">
        <f t="shared" si="5"/>
        <v>0</v>
      </c>
      <c r="W25" s="19">
        <f t="shared" si="6"/>
        <v>0</v>
      </c>
      <c r="X25" s="19">
        <f t="shared" si="7"/>
        <v>1.1899007139827746E-3</v>
      </c>
      <c r="Y25" s="97">
        <f t="shared" si="8"/>
        <v>0.99999999999999978</v>
      </c>
      <c r="Z25" s="101"/>
      <c r="AA25" s="48">
        <f t="shared" si="9"/>
        <v>0.75845886700626508</v>
      </c>
      <c r="AB25" s="48">
        <f t="shared" si="10"/>
        <v>5.5830712625598702E-2</v>
      </c>
      <c r="AC25" s="48">
        <f t="shared" si="11"/>
        <v>1.9829720663115686E-2</v>
      </c>
      <c r="AD25" s="48">
        <f t="shared" si="12"/>
        <v>1.9651994658474285E-2</v>
      </c>
      <c r="AE25" s="48">
        <f t="shared" si="13"/>
        <v>6.4717591067689512E-2</v>
      </c>
      <c r="AF25" s="48">
        <f t="shared" si="14"/>
        <v>8.1511113978856742E-2</v>
      </c>
      <c r="AG25" s="99">
        <f t="shared" si="15"/>
        <v>1</v>
      </c>
    </row>
    <row r="26" spans="2:33" x14ac:dyDescent="0.25">
      <c r="B26" s="11"/>
      <c r="C26" s="17"/>
      <c r="D26" s="17"/>
      <c r="E26" s="17"/>
      <c r="F26" s="17"/>
      <c r="G26" s="17"/>
      <c r="H26" s="17"/>
      <c r="I26" s="6">
        <f t="shared" si="0"/>
        <v>0</v>
      </c>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f t="shared" si="0"/>
        <v>0</v>
      </c>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36</v>
      </c>
      <c r="C28" s="81">
        <f t="shared" ref="C28:I28" si="16">SUM(C8:C27)</f>
        <v>19589.185442000002</v>
      </c>
      <c r="D28" s="81">
        <f t="shared" si="16"/>
        <v>4390.3164761000007</v>
      </c>
      <c r="E28" s="81">
        <f t="shared" si="16"/>
        <v>2759.6397861999999</v>
      </c>
      <c r="F28" s="81">
        <f t="shared" si="16"/>
        <v>0</v>
      </c>
      <c r="G28" s="81">
        <f t="shared" si="16"/>
        <v>0</v>
      </c>
      <c r="H28" s="81">
        <f t="shared" si="16"/>
        <v>389.8582136</v>
      </c>
      <c r="I28" s="81">
        <f t="shared" si="16"/>
        <v>27128.999917900001</v>
      </c>
      <c r="J28" s="17"/>
      <c r="K28" s="81">
        <f t="shared" ref="K28:Q28" si="17">SUM(K8:K27)</f>
        <v>33455.852774999999</v>
      </c>
      <c r="L28" s="81">
        <f t="shared" si="17"/>
        <v>1453.8867771999999</v>
      </c>
      <c r="M28" s="81">
        <f t="shared" si="17"/>
        <v>1393.2634878999997</v>
      </c>
      <c r="N28" s="81">
        <f t="shared" si="17"/>
        <v>2462.0000185999997</v>
      </c>
      <c r="O28" s="81">
        <f t="shared" si="17"/>
        <v>6280.68</v>
      </c>
      <c r="P28" s="81">
        <f t="shared" si="17"/>
        <v>1407.5000024000001</v>
      </c>
      <c r="Q28" s="81">
        <f t="shared" si="17"/>
        <v>46453.183061099997</v>
      </c>
      <c r="S28" s="26">
        <f t="shared" ref="S28:X28" si="18">IFERROR(C28/$I28, "")</f>
        <v>0.72207547278861728</v>
      </c>
      <c r="T28" s="26">
        <f t="shared" si="18"/>
        <v>0.16183112128667979</v>
      </c>
      <c r="U28" s="26">
        <f t="shared" si="18"/>
        <v>0.10172287200233873</v>
      </c>
      <c r="V28" s="26">
        <f t="shared" si="18"/>
        <v>0</v>
      </c>
      <c r="W28" s="26">
        <f t="shared" si="18"/>
        <v>0</v>
      </c>
      <c r="X28" s="26">
        <f t="shared" si="18"/>
        <v>1.437053392236429E-2</v>
      </c>
      <c r="Y28" s="140">
        <f t="shared" ref="Y28" si="19">SUM(S28:X28)</f>
        <v>1</v>
      </c>
      <c r="Z28" s="143"/>
      <c r="AA28" s="26">
        <f t="shared" ref="AA28:AF28" si="20">IFERROR(K28/$Q28, "")</f>
        <v>0.72020581950208717</v>
      </c>
      <c r="AB28" s="26">
        <f t="shared" si="20"/>
        <v>3.1297893521907823E-2</v>
      </c>
      <c r="AC28" s="26">
        <f t="shared" si="20"/>
        <v>2.9992852934694197E-2</v>
      </c>
      <c r="AD28" s="26">
        <f t="shared" si="20"/>
        <v>5.2999597796381887E-2</v>
      </c>
      <c r="AE28" s="26">
        <f t="shared" si="20"/>
        <v>0.13520451314905602</v>
      </c>
      <c r="AF28" s="26">
        <f t="shared" si="20"/>
        <v>3.0299323095872924E-2</v>
      </c>
      <c r="AG28" s="140">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80</v>
      </c>
      <c r="C1" s="74"/>
    </row>
    <row r="2" spans="2:7" s="77" customFormat="1" x14ac:dyDescent="0.25">
      <c r="B2" s="91" t="s">
        <v>124</v>
      </c>
    </row>
    <row r="3" spans="2:7" s="77" customFormat="1" ht="15.75" customHeight="1" thickBot="1" x14ac:dyDescent="0.3"/>
    <row r="4" spans="2:7" s="77" customFormat="1" x14ac:dyDescent="0.25">
      <c r="B4" s="184" t="s">
        <v>125</v>
      </c>
      <c r="C4" s="183" t="s">
        <v>126</v>
      </c>
      <c r="D4" s="183" t="s">
        <v>127</v>
      </c>
      <c r="E4" s="183" t="s">
        <v>104</v>
      </c>
      <c r="F4" s="183" t="s">
        <v>128</v>
      </c>
      <c r="G4" s="183" t="s">
        <v>129</v>
      </c>
    </row>
    <row r="5" spans="2:7" s="77" customFormat="1" ht="54" customHeight="1" thickBot="1" x14ac:dyDescent="0.3">
      <c r="B5" s="149"/>
      <c r="C5" s="149"/>
      <c r="D5" s="149"/>
      <c r="E5" s="149"/>
      <c r="F5" s="149"/>
      <c r="G5" s="149"/>
    </row>
    <row r="6" spans="2:7" x14ac:dyDescent="0.25">
      <c r="B6" s="2" t="s">
        <v>18</v>
      </c>
      <c r="C6" s="3">
        <v>1934</v>
      </c>
      <c r="D6" s="3">
        <v>1934</v>
      </c>
      <c r="E6" s="3">
        <v>1265.6471184</v>
      </c>
      <c r="F6" s="3">
        <v>6892.3842931999998</v>
      </c>
      <c r="G6" s="19">
        <f t="shared" ref="G6:G25" si="0">IFERROR(D6/C6, "")</f>
        <v>1</v>
      </c>
    </row>
    <row r="7" spans="2:7" x14ac:dyDescent="0.25">
      <c r="B7" s="2" t="s">
        <v>19</v>
      </c>
      <c r="C7" s="3">
        <v>0</v>
      </c>
      <c r="D7" s="3">
        <v>0</v>
      </c>
      <c r="E7" s="3">
        <v>0</v>
      </c>
      <c r="F7" s="3">
        <v>0</v>
      </c>
      <c r="G7" s="19" t="str">
        <f t="shared" si="0"/>
        <v/>
      </c>
    </row>
    <row r="8" spans="2:7" x14ac:dyDescent="0.25">
      <c r="B8" s="2" t="s">
        <v>20</v>
      </c>
      <c r="C8" s="3">
        <v>496</v>
      </c>
      <c r="D8" s="3">
        <v>496</v>
      </c>
      <c r="E8" s="3">
        <v>430.6510442</v>
      </c>
      <c r="F8" s="3">
        <v>762.72683529999995</v>
      </c>
      <c r="G8" s="19">
        <f t="shared" si="0"/>
        <v>1</v>
      </c>
    </row>
    <row r="9" spans="2:7" x14ac:dyDescent="0.25">
      <c r="B9" s="11" t="s">
        <v>21</v>
      </c>
      <c r="C9" s="20">
        <v>224</v>
      </c>
      <c r="D9" s="20">
        <v>224</v>
      </c>
      <c r="E9" s="20">
        <v>217.84613759999999</v>
      </c>
      <c r="F9" s="20">
        <v>325.80581419999999</v>
      </c>
      <c r="G9" s="19">
        <f t="shared" si="0"/>
        <v>1</v>
      </c>
    </row>
    <row r="10" spans="2:7" x14ac:dyDescent="0.25">
      <c r="B10" s="11" t="s">
        <v>22</v>
      </c>
      <c r="C10" s="20">
        <v>1761</v>
      </c>
      <c r="D10" s="20">
        <v>1761</v>
      </c>
      <c r="E10" s="20">
        <v>1731.468752</v>
      </c>
      <c r="F10" s="20">
        <v>6148.2870870999996</v>
      </c>
      <c r="G10" s="19">
        <f t="shared" si="0"/>
        <v>1</v>
      </c>
    </row>
    <row r="11" spans="2:7" x14ac:dyDescent="0.25">
      <c r="B11" s="11" t="s">
        <v>23</v>
      </c>
      <c r="C11" s="20">
        <v>223</v>
      </c>
      <c r="D11" s="20">
        <v>223</v>
      </c>
      <c r="E11" s="20">
        <v>139.6594774000001</v>
      </c>
      <c r="F11" s="20">
        <v>599.37236020000012</v>
      </c>
      <c r="G11" s="19">
        <f t="shared" si="0"/>
        <v>1</v>
      </c>
    </row>
    <row r="12" spans="2:7" x14ac:dyDescent="0.25">
      <c r="B12" s="11" t="s">
        <v>24</v>
      </c>
      <c r="C12" s="20">
        <v>442</v>
      </c>
      <c r="D12" s="20">
        <v>442</v>
      </c>
      <c r="E12" s="20">
        <v>475.2923161999999</v>
      </c>
      <c r="F12" s="20">
        <v>592.0546769</v>
      </c>
      <c r="G12" s="19">
        <f t="shared" si="0"/>
        <v>1</v>
      </c>
    </row>
    <row r="13" spans="2:7" x14ac:dyDescent="0.25">
      <c r="B13" s="11" t="s">
        <v>25</v>
      </c>
      <c r="C13" s="20">
        <v>681</v>
      </c>
      <c r="D13" s="20">
        <v>681</v>
      </c>
      <c r="E13" s="20">
        <v>1756.8258857999999</v>
      </c>
      <c r="F13" s="20">
        <v>407.87065230000002</v>
      </c>
      <c r="G13" s="19">
        <f t="shared" si="0"/>
        <v>1</v>
      </c>
    </row>
    <row r="14" spans="2:7" x14ac:dyDescent="0.25">
      <c r="B14" s="11" t="s">
        <v>26</v>
      </c>
      <c r="C14" s="20">
        <v>1620</v>
      </c>
      <c r="D14" s="20">
        <v>1620</v>
      </c>
      <c r="E14" s="20">
        <v>3236.5473152</v>
      </c>
      <c r="F14" s="20">
        <v>581.50995130000001</v>
      </c>
      <c r="G14" s="19">
        <f t="shared" si="0"/>
        <v>1</v>
      </c>
    </row>
    <row r="15" spans="2:7" x14ac:dyDescent="0.25">
      <c r="B15" s="11" t="s">
        <v>27</v>
      </c>
      <c r="C15" s="20">
        <v>204</v>
      </c>
      <c r="D15" s="20">
        <v>204</v>
      </c>
      <c r="E15" s="20">
        <v>211.28571719999999</v>
      </c>
      <c r="F15" s="20">
        <v>733.97357320000003</v>
      </c>
      <c r="G15" s="19">
        <f t="shared" si="0"/>
        <v>1</v>
      </c>
    </row>
    <row r="16" spans="2:7" x14ac:dyDescent="0.25">
      <c r="B16" s="11" t="s">
        <v>28</v>
      </c>
      <c r="C16" s="20">
        <v>646</v>
      </c>
      <c r="D16" s="20">
        <v>646</v>
      </c>
      <c r="E16" s="20">
        <v>473.08569679999988</v>
      </c>
      <c r="F16" s="20">
        <v>2402.4056663000001</v>
      </c>
      <c r="G16" s="19">
        <f t="shared" si="0"/>
        <v>1</v>
      </c>
    </row>
    <row r="17" spans="2:7" x14ac:dyDescent="0.25">
      <c r="B17" s="11" t="s">
        <v>29</v>
      </c>
      <c r="C17" s="20">
        <v>650</v>
      </c>
      <c r="D17" s="20">
        <v>650</v>
      </c>
      <c r="E17" s="20">
        <v>622.50743499999999</v>
      </c>
      <c r="F17" s="20">
        <v>1311.0186607999999</v>
      </c>
      <c r="G17" s="19">
        <f t="shared" si="0"/>
        <v>1</v>
      </c>
    </row>
    <row r="18" spans="2:7" x14ac:dyDescent="0.25">
      <c r="B18" s="11" t="s">
        <v>30</v>
      </c>
      <c r="C18" s="20">
        <v>1</v>
      </c>
      <c r="D18" s="20">
        <v>1</v>
      </c>
      <c r="E18" s="20">
        <v>1.5328358</v>
      </c>
      <c r="F18" s="20">
        <v>0</v>
      </c>
      <c r="G18" s="19">
        <f t="shared" si="0"/>
        <v>1</v>
      </c>
    </row>
    <row r="19" spans="2:7" x14ac:dyDescent="0.25">
      <c r="B19" s="11" t="s">
        <v>31</v>
      </c>
      <c r="C19" s="20">
        <v>0</v>
      </c>
      <c r="D19" s="20">
        <v>0</v>
      </c>
      <c r="E19" s="20">
        <v>0</v>
      </c>
      <c r="F19" s="20">
        <v>0</v>
      </c>
      <c r="G19" s="19" t="str">
        <f t="shared" si="0"/>
        <v/>
      </c>
    </row>
    <row r="20" spans="2:7" x14ac:dyDescent="0.25">
      <c r="B20" s="11" t="s">
        <v>32</v>
      </c>
      <c r="C20" s="20">
        <v>224</v>
      </c>
      <c r="D20" s="20">
        <v>224</v>
      </c>
      <c r="E20" s="20">
        <v>78.617907200000005</v>
      </c>
      <c r="F20" s="20">
        <v>717.3573835000002</v>
      </c>
      <c r="G20" s="19">
        <f t="shared" si="0"/>
        <v>1</v>
      </c>
    </row>
    <row r="21" spans="2:7" x14ac:dyDescent="0.25">
      <c r="B21" s="11" t="s">
        <v>33</v>
      </c>
      <c r="C21" s="20">
        <v>1222</v>
      </c>
      <c r="D21" s="20">
        <v>1222</v>
      </c>
      <c r="E21" s="20">
        <v>1010.9493433</v>
      </c>
      <c r="F21" s="20">
        <v>4302.6252636999998</v>
      </c>
      <c r="G21" s="19">
        <f t="shared" si="0"/>
        <v>1</v>
      </c>
    </row>
    <row r="22" spans="2:7" x14ac:dyDescent="0.25">
      <c r="B22" s="11" t="s">
        <v>34</v>
      </c>
      <c r="C22" s="20">
        <v>472</v>
      </c>
      <c r="D22" s="20">
        <v>472</v>
      </c>
      <c r="E22" s="20">
        <v>277.23708240000008</v>
      </c>
      <c r="F22" s="20">
        <v>1904.7236293000001</v>
      </c>
      <c r="G22" s="19">
        <f t="shared" si="0"/>
        <v>1</v>
      </c>
    </row>
    <row r="23" spans="2:7" x14ac:dyDescent="0.25">
      <c r="B23" s="11" t="s">
        <v>35</v>
      </c>
      <c r="C23" s="20">
        <v>4860</v>
      </c>
      <c r="D23" s="20">
        <v>4860</v>
      </c>
      <c r="E23" s="20">
        <v>7660.0313775000004</v>
      </c>
      <c r="F23" s="20">
        <v>5773.7369276999998</v>
      </c>
      <c r="G23" s="19">
        <f t="shared" si="0"/>
        <v>1</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54</v>
      </c>
      <c r="C26" s="81">
        <f>SUM(C6:C25)</f>
        <v>15660</v>
      </c>
      <c r="D26" s="81">
        <f>SUM(D6:D25)</f>
        <v>15660</v>
      </c>
      <c r="E26" s="81">
        <f>SUM(E6:E25)</f>
        <v>19589.185442000002</v>
      </c>
      <c r="F26" s="81">
        <f>SUM(F6:F25)</f>
        <v>33455.852774999999</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147</v>
      </c>
    </row>
    <row r="2" spans="2:8" ht="26.25" customHeight="1" x14ac:dyDescent="0.4">
      <c r="B2" s="82"/>
    </row>
    <row r="3" spans="2:8" ht="15.75" customHeight="1" thickBot="1" x14ac:dyDescent="0.3"/>
    <row r="4" spans="2:8" x14ac:dyDescent="0.25">
      <c r="B4" s="177" t="s">
        <v>14</v>
      </c>
      <c r="C4" s="178" t="s">
        <v>132</v>
      </c>
      <c r="D4" s="178" t="s">
        <v>148</v>
      </c>
      <c r="E4" s="178" t="s">
        <v>149</v>
      </c>
      <c r="F4" s="178" t="s">
        <v>150</v>
      </c>
      <c r="G4" s="178" t="s">
        <v>151</v>
      </c>
      <c r="H4" s="178" t="s">
        <v>152</v>
      </c>
    </row>
    <row r="5" spans="2:8" x14ac:dyDescent="0.25">
      <c r="B5" s="161"/>
      <c r="C5" s="161"/>
      <c r="D5" s="161"/>
      <c r="E5" s="161"/>
      <c r="F5" s="161"/>
      <c r="G5" s="161"/>
      <c r="H5" s="161"/>
    </row>
    <row r="6" spans="2:8" ht="15.75" customHeight="1" thickBot="1" x14ac:dyDescent="0.3">
      <c r="B6" s="165"/>
      <c r="C6" s="165"/>
      <c r="D6" s="165"/>
      <c r="E6" s="165"/>
      <c r="F6" s="165"/>
      <c r="G6" s="165"/>
      <c r="H6" s="165"/>
    </row>
    <row r="7" spans="2:8" x14ac:dyDescent="0.25">
      <c r="B7" t="s">
        <v>18</v>
      </c>
      <c r="C7" s="44">
        <v>2373</v>
      </c>
      <c r="D7" s="44">
        <v>41.613</v>
      </c>
      <c r="E7" s="44">
        <v>373.58890000000002</v>
      </c>
      <c r="F7" s="44">
        <v>871.39940000000001</v>
      </c>
      <c r="G7" s="44">
        <v>812.19209999999998</v>
      </c>
      <c r="H7" s="44">
        <v>273.6474</v>
      </c>
    </row>
    <row r="8" spans="2:8" x14ac:dyDescent="0.25">
      <c r="B8" t="s">
        <v>19</v>
      </c>
      <c r="C8" s="44">
        <v>2</v>
      </c>
      <c r="D8" s="44">
        <v>8.3000000000000001E-3</v>
      </c>
      <c r="E8" s="44">
        <v>0.2888</v>
      </c>
      <c r="F8" s="44">
        <v>1.0001</v>
      </c>
      <c r="G8" s="44">
        <v>0.58000000000000007</v>
      </c>
      <c r="H8" s="44">
        <v>0.12230000000000001</v>
      </c>
    </row>
    <row r="9" spans="2:8" x14ac:dyDescent="0.25">
      <c r="B9" t="s">
        <v>20</v>
      </c>
      <c r="C9" s="44">
        <v>1125</v>
      </c>
      <c r="D9" s="44">
        <v>92.425600000000003</v>
      </c>
      <c r="E9" s="44">
        <v>234.6944</v>
      </c>
      <c r="F9" s="44">
        <v>288.79140000000001</v>
      </c>
      <c r="G9" s="44">
        <v>265.89190000000002</v>
      </c>
      <c r="H9" s="44">
        <v>242.9385</v>
      </c>
    </row>
    <row r="10" spans="2:8" x14ac:dyDescent="0.25">
      <c r="B10" t="s">
        <v>21</v>
      </c>
      <c r="C10" s="44">
        <v>363</v>
      </c>
      <c r="D10" s="44">
        <v>78.537100000000009</v>
      </c>
      <c r="E10" s="44">
        <v>105.34990000000001</v>
      </c>
      <c r="F10" s="44">
        <v>74.8322</v>
      </c>
      <c r="G10" s="44">
        <v>68.448099999999997</v>
      </c>
      <c r="H10" s="44">
        <v>35.750700000000002</v>
      </c>
    </row>
    <row r="11" spans="2:8" x14ac:dyDescent="0.25">
      <c r="B11" t="s">
        <v>22</v>
      </c>
      <c r="C11" s="44">
        <v>2568</v>
      </c>
      <c r="D11" s="44">
        <v>25.591200000000001</v>
      </c>
      <c r="E11" s="44">
        <v>268.0478</v>
      </c>
      <c r="F11" s="44">
        <v>637.23350000000005</v>
      </c>
      <c r="G11" s="44">
        <v>921.82579999999996</v>
      </c>
      <c r="H11" s="44">
        <v>714.73350000000005</v>
      </c>
    </row>
    <row r="12" spans="2:8" x14ac:dyDescent="0.25">
      <c r="B12" t="s">
        <v>23</v>
      </c>
      <c r="C12" s="44">
        <v>342</v>
      </c>
      <c r="D12" s="44">
        <v>8.2564999999999991</v>
      </c>
      <c r="E12" s="44">
        <v>53.158900000000003</v>
      </c>
      <c r="F12" s="44">
        <v>107.2457</v>
      </c>
      <c r="G12" s="44">
        <v>126.7773</v>
      </c>
      <c r="H12" s="44">
        <v>46.476599999999998</v>
      </c>
    </row>
    <row r="13" spans="2:8" x14ac:dyDescent="0.25">
      <c r="B13" t="s">
        <v>24</v>
      </c>
      <c r="C13" s="44">
        <v>768</v>
      </c>
      <c r="D13" s="44">
        <v>26.1206</v>
      </c>
      <c r="E13" s="44">
        <v>96.399900000000002</v>
      </c>
      <c r="F13" s="44">
        <v>217.01560000000001</v>
      </c>
      <c r="G13" s="44">
        <v>271.81330000000003</v>
      </c>
      <c r="H13" s="44">
        <v>156.44550000000001</v>
      </c>
    </row>
    <row r="14" spans="2:8" x14ac:dyDescent="0.25">
      <c r="B14" t="s">
        <v>25</v>
      </c>
      <c r="C14" s="44">
        <v>1235</v>
      </c>
      <c r="D14" s="44">
        <v>108.5095</v>
      </c>
      <c r="E14" s="44">
        <v>273.30529999999999</v>
      </c>
      <c r="F14" s="44">
        <v>335.09070000000003</v>
      </c>
      <c r="G14" s="44">
        <v>277.65730000000002</v>
      </c>
      <c r="H14" s="44">
        <v>240.1387</v>
      </c>
    </row>
    <row r="15" spans="2:8" x14ac:dyDescent="0.25">
      <c r="B15" t="s">
        <v>26</v>
      </c>
      <c r="C15" s="44">
        <v>2576</v>
      </c>
      <c r="D15" s="44">
        <v>1035.6361999999999</v>
      </c>
      <c r="E15" s="44">
        <v>512.38229999999999</v>
      </c>
      <c r="F15" s="44">
        <v>83.73429999999999</v>
      </c>
      <c r="G15" s="44">
        <v>642.61509999999998</v>
      </c>
      <c r="H15" s="44">
        <v>300.94009999999997</v>
      </c>
    </row>
    <row r="16" spans="2:8" x14ac:dyDescent="0.25">
      <c r="B16" t="s">
        <v>27</v>
      </c>
      <c r="C16" s="44">
        <v>255</v>
      </c>
      <c r="D16" s="44">
        <v>63.4694</v>
      </c>
      <c r="E16" s="44">
        <v>68.9161</v>
      </c>
      <c r="F16" s="44">
        <v>37.093100000000007</v>
      </c>
      <c r="G16" s="44">
        <v>56.62210000000001</v>
      </c>
      <c r="H16" s="44">
        <v>28.8384</v>
      </c>
    </row>
    <row r="17" spans="2:8" x14ac:dyDescent="0.25">
      <c r="B17" t="s">
        <v>28</v>
      </c>
      <c r="C17" s="44">
        <v>709</v>
      </c>
      <c r="D17" s="44">
        <v>155.1182</v>
      </c>
      <c r="E17" s="44">
        <v>115.5155</v>
      </c>
      <c r="F17" s="44">
        <v>115.13200000000001</v>
      </c>
      <c r="G17" s="44">
        <v>247.1183</v>
      </c>
      <c r="H17" s="44">
        <v>75.963400000000007</v>
      </c>
    </row>
    <row r="18" spans="2:8" x14ac:dyDescent="0.25">
      <c r="B18" t="s">
        <v>29</v>
      </c>
      <c r="C18" s="44">
        <v>962</v>
      </c>
      <c r="D18" s="44">
        <v>60.866500000000002</v>
      </c>
      <c r="E18" s="44">
        <v>181.0429</v>
      </c>
      <c r="F18" s="44">
        <v>218.55260000000001</v>
      </c>
      <c r="G18" s="44">
        <v>289.01530000000002</v>
      </c>
      <c r="H18" s="44">
        <v>212.29320000000001</v>
      </c>
    </row>
    <row r="19" spans="2:8" x14ac:dyDescent="0.25">
      <c r="B19" t="s">
        <v>30</v>
      </c>
      <c r="C19" s="44">
        <v>13</v>
      </c>
      <c r="D19" s="44">
        <v>5.2100000000000007E-2</v>
      </c>
      <c r="E19" s="44">
        <v>0.8708999999999999</v>
      </c>
      <c r="F19" s="44">
        <v>3.6775000000000011</v>
      </c>
      <c r="G19" s="44">
        <v>6.3571999999999997</v>
      </c>
      <c r="H19" s="44">
        <v>2.0388999999999999</v>
      </c>
    </row>
    <row r="20" spans="2:8" x14ac:dyDescent="0.25">
      <c r="B20" t="s">
        <v>31</v>
      </c>
      <c r="C20" s="44">
        <v>9</v>
      </c>
      <c r="D20" s="44">
        <v>0</v>
      </c>
      <c r="E20" s="44">
        <v>8.9100000000000013E-2</v>
      </c>
      <c r="F20" s="44">
        <v>2.1726000000000001</v>
      </c>
      <c r="G20" s="44">
        <v>4.9077000000000002</v>
      </c>
      <c r="H20" s="44">
        <v>1.8279000000000001</v>
      </c>
    </row>
    <row r="21" spans="2:8" x14ac:dyDescent="0.25">
      <c r="B21" t="s">
        <v>32</v>
      </c>
      <c r="C21" s="44">
        <v>285</v>
      </c>
      <c r="D21" s="44">
        <v>1.2899</v>
      </c>
      <c r="E21" s="44">
        <v>18.854199999999999</v>
      </c>
      <c r="F21" s="44">
        <v>82.930499999999995</v>
      </c>
      <c r="G21" s="44">
        <v>129.2038</v>
      </c>
      <c r="H21" s="44">
        <v>52.645000000000003</v>
      </c>
    </row>
    <row r="22" spans="2:8" x14ac:dyDescent="0.25">
      <c r="B22" t="s">
        <v>33</v>
      </c>
      <c r="C22" s="44">
        <v>1623</v>
      </c>
      <c r="D22" s="44">
        <v>56.649900000000002</v>
      </c>
      <c r="E22" s="44">
        <v>300.98160000000001</v>
      </c>
      <c r="F22" s="44">
        <v>513.1703</v>
      </c>
      <c r="G22" s="44">
        <v>508.33789999999999</v>
      </c>
      <c r="H22" s="44">
        <v>243.48560000000001</v>
      </c>
    </row>
    <row r="23" spans="2:8" x14ac:dyDescent="0.25">
      <c r="B23" t="s">
        <v>34</v>
      </c>
      <c r="C23" s="44">
        <v>539</v>
      </c>
      <c r="D23" s="44">
        <v>29.848800000000001</v>
      </c>
      <c r="E23" s="44">
        <v>85.342999999999989</v>
      </c>
      <c r="F23" s="44">
        <v>171.9348</v>
      </c>
      <c r="G23" s="44">
        <v>199.3338</v>
      </c>
      <c r="H23" s="44">
        <v>52.411799999999992</v>
      </c>
    </row>
    <row r="24" spans="2:8" x14ac:dyDescent="0.25">
      <c r="B24" t="s">
        <v>35</v>
      </c>
      <c r="C24" s="44">
        <v>11396</v>
      </c>
      <c r="D24" s="44">
        <v>2269.5207999999998</v>
      </c>
      <c r="E24" s="44">
        <v>2777.4621000000002</v>
      </c>
      <c r="F24" s="44">
        <v>2133.4067</v>
      </c>
      <c r="G24" s="44">
        <v>2623.8741</v>
      </c>
      <c r="H24" s="44">
        <v>1589.0815</v>
      </c>
    </row>
    <row r="25" spans="2:8" ht="15.75" customHeight="1" thickBot="1" x14ac:dyDescent="0.3">
      <c r="C25" s="44"/>
      <c r="D25" s="44"/>
      <c r="E25" s="44"/>
      <c r="F25" s="44"/>
      <c r="G25" s="44"/>
      <c r="H25" s="44"/>
    </row>
    <row r="26" spans="2:8" ht="15.75" customHeight="1" thickBot="1" x14ac:dyDescent="0.3">
      <c r="B26" s="80" t="s">
        <v>54</v>
      </c>
      <c r="C26" s="81">
        <f t="shared" ref="C26:H26" si="0">SUM(C7:C25)</f>
        <v>27143</v>
      </c>
      <c r="D26" s="81">
        <f t="shared" si="0"/>
        <v>4053.5135999999993</v>
      </c>
      <c r="E26" s="81">
        <f t="shared" si="0"/>
        <v>5466.2916000000005</v>
      </c>
      <c r="F26" s="81">
        <f t="shared" si="0"/>
        <v>5894.4130000000005</v>
      </c>
      <c r="G26" s="81">
        <f t="shared" si="0"/>
        <v>7452.5711000000001</v>
      </c>
      <c r="H26" s="81">
        <f t="shared" si="0"/>
        <v>4269.7790000000005</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B9C88-A702-4684-A593-1CDB44C3D1D8}">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88" t="s">
        <v>206</v>
      </c>
      <c r="I2" s="161"/>
      <c r="J2" s="161"/>
      <c r="L2" s="188" t="s">
        <v>153</v>
      </c>
      <c r="M2" s="161"/>
      <c r="N2" s="161"/>
      <c r="P2" s="188" t="s">
        <v>154</v>
      </c>
      <c r="Q2" s="161"/>
      <c r="R2" s="161"/>
      <c r="T2" s="188" t="s">
        <v>155</v>
      </c>
      <c r="U2" s="161"/>
      <c r="V2" s="161"/>
    </row>
    <row r="3" spans="2:22" ht="15.75" customHeight="1" thickBot="1" x14ac:dyDescent="0.3">
      <c r="C3" s="34"/>
      <c r="D3" s="34"/>
      <c r="E3" s="34"/>
      <c r="F3" s="34"/>
      <c r="H3" s="165"/>
      <c r="I3" s="165"/>
      <c r="J3" s="165"/>
      <c r="L3" s="165"/>
      <c r="M3" s="165"/>
      <c r="N3" s="165"/>
      <c r="P3" s="165"/>
      <c r="Q3" s="165"/>
      <c r="R3" s="165"/>
      <c r="T3" s="165"/>
      <c r="U3" s="165"/>
      <c r="V3" s="165"/>
    </row>
    <row r="4" spans="2:22" ht="15" customHeight="1" thickBot="1" x14ac:dyDescent="0.3">
      <c r="B4" s="177" t="s">
        <v>14</v>
      </c>
      <c r="C4" s="118"/>
      <c r="H4" s="178" t="s">
        <v>156</v>
      </c>
      <c r="I4" s="178" t="s">
        <v>157</v>
      </c>
      <c r="J4" s="178" t="s">
        <v>158</v>
      </c>
      <c r="L4" s="178" t="s">
        <v>156</v>
      </c>
      <c r="M4" s="178" t="s">
        <v>157</v>
      </c>
      <c r="N4" s="178" t="s">
        <v>158</v>
      </c>
      <c r="P4" s="178" t="s">
        <v>159</v>
      </c>
      <c r="Q4" s="178" t="s">
        <v>160</v>
      </c>
      <c r="R4" s="178" t="s">
        <v>161</v>
      </c>
      <c r="T4" s="178" t="s">
        <v>156</v>
      </c>
      <c r="U4" s="178" t="s">
        <v>157</v>
      </c>
      <c r="V4" s="178" t="s">
        <v>158</v>
      </c>
    </row>
    <row r="5" spans="2:22" ht="15.75" customHeight="1" thickBot="1" x14ac:dyDescent="0.3">
      <c r="B5" s="161"/>
      <c r="C5" s="153" t="s">
        <v>61</v>
      </c>
      <c r="D5" s="149"/>
      <c r="E5" s="149"/>
      <c r="F5" s="149"/>
      <c r="H5" s="161"/>
      <c r="I5" s="161"/>
      <c r="J5" s="161"/>
      <c r="L5" s="161"/>
      <c r="M5" s="161"/>
      <c r="N5" s="161"/>
      <c r="P5" s="161"/>
      <c r="Q5" s="161"/>
      <c r="R5" s="161"/>
      <c r="T5" s="161"/>
      <c r="U5" s="161"/>
      <c r="V5" s="161"/>
    </row>
    <row r="6" spans="2:22" ht="24.75" customHeight="1" thickBot="1" x14ac:dyDescent="0.3">
      <c r="B6" s="165"/>
      <c r="C6" s="10" t="s">
        <v>59</v>
      </c>
      <c r="D6" s="47" t="s">
        <v>77</v>
      </c>
      <c r="E6" s="47" t="s">
        <v>78</v>
      </c>
      <c r="F6" s="47" t="s">
        <v>79</v>
      </c>
      <c r="H6" s="165"/>
      <c r="I6" s="165"/>
      <c r="J6" s="165"/>
      <c r="L6" s="165"/>
      <c r="M6" s="165"/>
      <c r="N6" s="165"/>
      <c r="P6" s="165"/>
      <c r="Q6" s="165"/>
      <c r="R6" s="165"/>
      <c r="T6" s="165"/>
      <c r="U6" s="165"/>
      <c r="V6" s="165"/>
    </row>
    <row r="7" spans="2:22" x14ac:dyDescent="0.25">
      <c r="B7" t="s">
        <v>18</v>
      </c>
      <c r="C7" s="44">
        <v>2373</v>
      </c>
      <c r="D7" s="44">
        <v>379</v>
      </c>
      <c r="E7" s="44">
        <v>879</v>
      </c>
      <c r="F7" s="44">
        <v>1194</v>
      </c>
      <c r="H7" s="44">
        <v>29</v>
      </c>
      <c r="I7" s="44">
        <v>633</v>
      </c>
      <c r="J7" s="44">
        <v>1042</v>
      </c>
      <c r="L7" s="44">
        <v>187</v>
      </c>
      <c r="M7" s="44">
        <v>761</v>
      </c>
      <c r="N7" s="44">
        <v>1117</v>
      </c>
      <c r="P7" s="44">
        <v>95</v>
      </c>
      <c r="Q7" s="44">
        <v>91</v>
      </c>
      <c r="R7" s="44">
        <v>86</v>
      </c>
      <c r="T7" s="44">
        <f t="shared" ref="T7:V24" si="0">IF(L7+P7&gt;0, L7+P7, "NaN")</f>
        <v>282</v>
      </c>
      <c r="U7" s="44">
        <f t="shared" si="0"/>
        <v>852</v>
      </c>
      <c r="V7" s="44">
        <f t="shared" si="0"/>
        <v>1203</v>
      </c>
    </row>
    <row r="8" spans="2:22" x14ac:dyDescent="0.25">
      <c r="B8" t="s">
        <v>19</v>
      </c>
      <c r="C8" s="44">
        <v>2</v>
      </c>
      <c r="D8" s="44">
        <v>1</v>
      </c>
      <c r="E8" s="44">
        <v>2</v>
      </c>
      <c r="F8" s="44">
        <v>2</v>
      </c>
      <c r="H8" s="44">
        <v>0</v>
      </c>
      <c r="I8" s="44">
        <v>2</v>
      </c>
      <c r="J8" s="44">
        <v>2</v>
      </c>
      <c r="L8" s="44">
        <v>0</v>
      </c>
      <c r="M8" s="44">
        <v>2</v>
      </c>
      <c r="N8" s="44">
        <v>2</v>
      </c>
      <c r="P8" s="44">
        <v>0</v>
      </c>
      <c r="Q8" s="44">
        <v>0</v>
      </c>
      <c r="R8" s="44">
        <v>0</v>
      </c>
      <c r="T8" s="44" t="str">
        <f t="shared" si="0"/>
        <v>NaN</v>
      </c>
      <c r="U8" s="44">
        <f t="shared" si="0"/>
        <v>2</v>
      </c>
      <c r="V8" s="44">
        <f t="shared" si="0"/>
        <v>2</v>
      </c>
    </row>
    <row r="9" spans="2:22" x14ac:dyDescent="0.25">
      <c r="B9" t="s">
        <v>20</v>
      </c>
      <c r="C9" s="44">
        <v>1125</v>
      </c>
      <c r="D9" s="44">
        <v>115</v>
      </c>
      <c r="E9" s="44">
        <v>310</v>
      </c>
      <c r="F9" s="44">
        <v>548</v>
      </c>
      <c r="H9" s="44">
        <v>1</v>
      </c>
      <c r="I9" s="44">
        <v>40</v>
      </c>
      <c r="J9" s="44">
        <v>304</v>
      </c>
      <c r="L9" s="44">
        <v>19</v>
      </c>
      <c r="M9" s="44">
        <v>140</v>
      </c>
      <c r="N9" s="44">
        <v>416</v>
      </c>
      <c r="P9" s="44">
        <v>274</v>
      </c>
      <c r="Q9" s="44">
        <v>234</v>
      </c>
      <c r="R9" s="44">
        <v>202</v>
      </c>
      <c r="T9" s="44">
        <f t="shared" si="0"/>
        <v>293</v>
      </c>
      <c r="U9" s="44">
        <f t="shared" si="0"/>
        <v>374</v>
      </c>
      <c r="V9" s="44">
        <f t="shared" si="0"/>
        <v>618</v>
      </c>
    </row>
    <row r="10" spans="2:22" x14ac:dyDescent="0.25">
      <c r="B10" t="s">
        <v>21</v>
      </c>
      <c r="C10" s="44">
        <v>363</v>
      </c>
      <c r="D10" s="44">
        <v>24</v>
      </c>
      <c r="E10" s="44">
        <v>33</v>
      </c>
      <c r="F10" s="44">
        <v>56</v>
      </c>
      <c r="H10" s="44">
        <v>0</v>
      </c>
      <c r="I10" s="44">
        <v>5</v>
      </c>
      <c r="J10" s="44">
        <v>35</v>
      </c>
      <c r="L10" s="44">
        <v>3</v>
      </c>
      <c r="M10" s="44">
        <v>17</v>
      </c>
      <c r="N10" s="44">
        <v>41</v>
      </c>
      <c r="P10" s="44">
        <v>24</v>
      </c>
      <c r="Q10" s="44">
        <v>24</v>
      </c>
      <c r="R10" s="44">
        <v>24</v>
      </c>
      <c r="T10" s="44">
        <f t="shared" si="0"/>
        <v>27</v>
      </c>
      <c r="U10" s="44">
        <f t="shared" si="0"/>
        <v>41</v>
      </c>
      <c r="V10" s="44">
        <f t="shared" si="0"/>
        <v>65</v>
      </c>
    </row>
    <row r="11" spans="2:22" x14ac:dyDescent="0.25">
      <c r="B11" t="s">
        <v>22</v>
      </c>
      <c r="C11" s="44">
        <v>2568</v>
      </c>
      <c r="D11" s="44">
        <v>1771</v>
      </c>
      <c r="E11" s="44">
        <v>2154</v>
      </c>
      <c r="F11" s="44">
        <v>2386</v>
      </c>
      <c r="H11" s="44">
        <v>1095</v>
      </c>
      <c r="I11" s="44">
        <v>1672</v>
      </c>
      <c r="J11" s="44">
        <v>1906</v>
      </c>
      <c r="L11" s="44">
        <v>1655</v>
      </c>
      <c r="M11" s="44">
        <v>2101</v>
      </c>
      <c r="N11" s="44">
        <v>2345</v>
      </c>
      <c r="P11" s="44">
        <v>201</v>
      </c>
      <c r="Q11" s="44">
        <v>65</v>
      </c>
      <c r="R11" s="44">
        <v>7</v>
      </c>
      <c r="T11" s="44">
        <f t="shared" si="0"/>
        <v>1856</v>
      </c>
      <c r="U11" s="44">
        <f t="shared" si="0"/>
        <v>2166</v>
      </c>
      <c r="V11" s="44">
        <f t="shared" si="0"/>
        <v>2352</v>
      </c>
    </row>
    <row r="12" spans="2:22" x14ac:dyDescent="0.25">
      <c r="B12" t="s">
        <v>23</v>
      </c>
      <c r="C12" s="44">
        <v>342</v>
      </c>
      <c r="D12" s="44">
        <v>293</v>
      </c>
      <c r="E12" s="44">
        <v>319</v>
      </c>
      <c r="F12" s="44">
        <v>327</v>
      </c>
      <c r="H12" s="44">
        <v>214</v>
      </c>
      <c r="I12" s="44">
        <v>287</v>
      </c>
      <c r="J12" s="44">
        <v>313</v>
      </c>
      <c r="L12" s="44">
        <v>262</v>
      </c>
      <c r="M12" s="44">
        <v>307</v>
      </c>
      <c r="N12" s="44">
        <v>325</v>
      </c>
      <c r="P12" s="44">
        <v>1</v>
      </c>
      <c r="Q12" s="44">
        <v>0</v>
      </c>
      <c r="R12" s="44">
        <v>0</v>
      </c>
      <c r="T12" s="44">
        <f t="shared" si="0"/>
        <v>263</v>
      </c>
      <c r="U12" s="44">
        <f t="shared" si="0"/>
        <v>307</v>
      </c>
      <c r="V12" s="44">
        <f t="shared" si="0"/>
        <v>325</v>
      </c>
    </row>
    <row r="13" spans="2:22" x14ac:dyDescent="0.25">
      <c r="B13" t="s">
        <v>24</v>
      </c>
      <c r="C13" s="44">
        <v>768</v>
      </c>
      <c r="D13" s="44">
        <v>84</v>
      </c>
      <c r="E13" s="44">
        <v>189</v>
      </c>
      <c r="F13" s="44">
        <v>324</v>
      </c>
      <c r="H13" s="44">
        <v>2</v>
      </c>
      <c r="I13" s="44">
        <v>66</v>
      </c>
      <c r="J13" s="44">
        <v>196</v>
      </c>
      <c r="L13" s="44">
        <v>25</v>
      </c>
      <c r="M13" s="44">
        <v>135</v>
      </c>
      <c r="N13" s="44">
        <v>289</v>
      </c>
      <c r="P13" s="44">
        <v>93</v>
      </c>
      <c r="Q13" s="44">
        <v>76</v>
      </c>
      <c r="R13" s="44">
        <v>52</v>
      </c>
      <c r="T13" s="44">
        <f t="shared" si="0"/>
        <v>118</v>
      </c>
      <c r="U13" s="44">
        <f t="shared" si="0"/>
        <v>211</v>
      </c>
      <c r="V13" s="44">
        <f t="shared" si="0"/>
        <v>341</v>
      </c>
    </row>
    <row r="14" spans="2:22" x14ac:dyDescent="0.25">
      <c r="B14" t="s">
        <v>25</v>
      </c>
      <c r="C14" s="44">
        <v>1235</v>
      </c>
      <c r="D14" s="44">
        <v>62</v>
      </c>
      <c r="E14" s="44">
        <v>136</v>
      </c>
      <c r="F14" s="44">
        <v>309</v>
      </c>
      <c r="H14" s="44">
        <v>6</v>
      </c>
      <c r="I14" s="44">
        <v>53</v>
      </c>
      <c r="J14" s="44">
        <v>156</v>
      </c>
      <c r="L14" s="44">
        <v>17</v>
      </c>
      <c r="M14" s="44">
        <v>86</v>
      </c>
      <c r="N14" s="44">
        <v>256</v>
      </c>
      <c r="P14" s="44">
        <v>260</v>
      </c>
      <c r="Q14" s="44">
        <v>250</v>
      </c>
      <c r="R14" s="44">
        <v>178</v>
      </c>
      <c r="T14" s="44">
        <f t="shared" si="0"/>
        <v>277</v>
      </c>
      <c r="U14" s="44">
        <f t="shared" si="0"/>
        <v>336</v>
      </c>
      <c r="V14" s="44">
        <f t="shared" si="0"/>
        <v>434</v>
      </c>
    </row>
    <row r="15" spans="2:22" x14ac:dyDescent="0.25">
      <c r="B15" t="s">
        <v>26</v>
      </c>
      <c r="C15" s="44">
        <v>2576</v>
      </c>
      <c r="D15" s="44">
        <v>3</v>
      </c>
      <c r="E15" s="44">
        <v>79</v>
      </c>
      <c r="F15" s="44">
        <v>472</v>
      </c>
      <c r="H15" s="44">
        <v>0</v>
      </c>
      <c r="I15" s="44">
        <v>0</v>
      </c>
      <c r="J15" s="44">
        <v>71</v>
      </c>
      <c r="L15" s="44">
        <v>0</v>
      </c>
      <c r="M15" s="44">
        <v>14</v>
      </c>
      <c r="N15" s="44">
        <v>123</v>
      </c>
      <c r="P15" s="44">
        <v>256</v>
      </c>
      <c r="Q15" s="44">
        <v>243</v>
      </c>
      <c r="R15" s="44">
        <v>227</v>
      </c>
      <c r="T15" s="44">
        <f t="shared" si="0"/>
        <v>256</v>
      </c>
      <c r="U15" s="44">
        <f t="shared" si="0"/>
        <v>257</v>
      </c>
      <c r="V15" s="44">
        <f t="shared" si="0"/>
        <v>350</v>
      </c>
    </row>
    <row r="16" spans="2:22" x14ac:dyDescent="0.25">
      <c r="B16" t="s">
        <v>27</v>
      </c>
      <c r="C16" s="44">
        <v>255</v>
      </c>
      <c r="D16" s="44">
        <v>95</v>
      </c>
      <c r="E16" s="44">
        <v>153</v>
      </c>
      <c r="F16" s="44">
        <v>196</v>
      </c>
      <c r="H16" s="44">
        <v>44</v>
      </c>
      <c r="I16" s="44">
        <v>104</v>
      </c>
      <c r="J16" s="44">
        <v>162</v>
      </c>
      <c r="L16" s="44">
        <v>57</v>
      </c>
      <c r="M16" s="44">
        <v>124</v>
      </c>
      <c r="N16" s="44">
        <v>177</v>
      </c>
      <c r="P16" s="44">
        <v>11</v>
      </c>
      <c r="Q16" s="44">
        <v>2</v>
      </c>
      <c r="R16" s="44">
        <v>1</v>
      </c>
      <c r="T16" s="44">
        <f t="shared" si="0"/>
        <v>68</v>
      </c>
      <c r="U16" s="44">
        <f t="shared" si="0"/>
        <v>126</v>
      </c>
      <c r="V16" s="44">
        <f t="shared" si="0"/>
        <v>178</v>
      </c>
    </row>
    <row r="17" spans="2:22" x14ac:dyDescent="0.25">
      <c r="B17" t="s">
        <v>28</v>
      </c>
      <c r="C17" s="44">
        <v>709</v>
      </c>
      <c r="D17" s="44">
        <v>3</v>
      </c>
      <c r="E17" s="44">
        <v>22</v>
      </c>
      <c r="F17" s="44">
        <v>51</v>
      </c>
      <c r="H17" s="44">
        <v>0</v>
      </c>
      <c r="I17" s="44">
        <v>0</v>
      </c>
      <c r="J17" s="44">
        <v>16</v>
      </c>
      <c r="L17" s="44">
        <v>2</v>
      </c>
      <c r="M17" s="44">
        <v>15</v>
      </c>
      <c r="N17" s="44">
        <v>48</v>
      </c>
      <c r="P17" s="44">
        <v>3</v>
      </c>
      <c r="Q17" s="44">
        <v>2</v>
      </c>
      <c r="R17" s="44">
        <v>0</v>
      </c>
      <c r="T17" s="44">
        <f t="shared" si="0"/>
        <v>5</v>
      </c>
      <c r="U17" s="44">
        <f t="shared" si="0"/>
        <v>17</v>
      </c>
      <c r="V17" s="44">
        <f t="shared" si="0"/>
        <v>48</v>
      </c>
    </row>
    <row r="18" spans="2:22" x14ac:dyDescent="0.25">
      <c r="B18" t="s">
        <v>29</v>
      </c>
      <c r="C18" s="44">
        <v>962</v>
      </c>
      <c r="D18" s="44">
        <v>66</v>
      </c>
      <c r="E18" s="44">
        <v>101</v>
      </c>
      <c r="F18" s="44">
        <v>257</v>
      </c>
      <c r="H18" s="44">
        <v>36</v>
      </c>
      <c r="I18" s="44">
        <v>69</v>
      </c>
      <c r="J18" s="44">
        <v>159</v>
      </c>
      <c r="L18" s="44">
        <v>55</v>
      </c>
      <c r="M18" s="44">
        <v>87</v>
      </c>
      <c r="N18" s="44">
        <v>211</v>
      </c>
      <c r="P18" s="44">
        <v>155</v>
      </c>
      <c r="Q18" s="44">
        <v>151</v>
      </c>
      <c r="R18" s="44">
        <v>124</v>
      </c>
      <c r="T18" s="44">
        <f t="shared" si="0"/>
        <v>210</v>
      </c>
      <c r="U18" s="44">
        <f t="shared" si="0"/>
        <v>238</v>
      </c>
      <c r="V18" s="44">
        <f t="shared" si="0"/>
        <v>335</v>
      </c>
    </row>
    <row r="19" spans="2:22" x14ac:dyDescent="0.25">
      <c r="B19" t="s">
        <v>30</v>
      </c>
      <c r="C19" s="44">
        <v>13</v>
      </c>
      <c r="D19" s="44">
        <v>13</v>
      </c>
      <c r="E19" s="44">
        <v>13</v>
      </c>
      <c r="F19" s="44">
        <v>13</v>
      </c>
      <c r="H19" s="44">
        <v>13</v>
      </c>
      <c r="I19" s="44">
        <v>13</v>
      </c>
      <c r="J19" s="44">
        <v>13</v>
      </c>
      <c r="L19" s="44">
        <v>13</v>
      </c>
      <c r="M19" s="44">
        <v>13</v>
      </c>
      <c r="N19" s="44">
        <v>13</v>
      </c>
      <c r="P19" s="44">
        <v>0</v>
      </c>
      <c r="Q19" s="44">
        <v>0</v>
      </c>
      <c r="R19" s="44">
        <v>0</v>
      </c>
      <c r="T19" s="44">
        <f t="shared" si="0"/>
        <v>13</v>
      </c>
      <c r="U19" s="44">
        <f t="shared" si="0"/>
        <v>13</v>
      </c>
      <c r="V19" s="44">
        <f t="shared" si="0"/>
        <v>13</v>
      </c>
    </row>
    <row r="20" spans="2:22" x14ac:dyDescent="0.25">
      <c r="B20" t="s">
        <v>31</v>
      </c>
      <c r="C20" s="44">
        <v>9</v>
      </c>
      <c r="D20" s="44">
        <v>7</v>
      </c>
      <c r="E20" s="44">
        <v>9</v>
      </c>
      <c r="F20" s="44">
        <v>9</v>
      </c>
      <c r="H20" s="44">
        <v>0</v>
      </c>
      <c r="I20" s="44">
        <v>9</v>
      </c>
      <c r="J20" s="44">
        <v>9</v>
      </c>
      <c r="L20" s="44">
        <v>7</v>
      </c>
      <c r="M20" s="44">
        <v>9</v>
      </c>
      <c r="N20" s="44">
        <v>9</v>
      </c>
      <c r="P20" s="44">
        <v>0</v>
      </c>
      <c r="Q20" s="44">
        <v>0</v>
      </c>
      <c r="R20" s="44">
        <v>0</v>
      </c>
      <c r="T20" s="44">
        <f t="shared" si="0"/>
        <v>7</v>
      </c>
      <c r="U20" s="44">
        <f t="shared" si="0"/>
        <v>9</v>
      </c>
      <c r="V20" s="44">
        <f t="shared" si="0"/>
        <v>9</v>
      </c>
    </row>
    <row r="21" spans="2:22" x14ac:dyDescent="0.25">
      <c r="B21" t="s">
        <v>32</v>
      </c>
      <c r="C21" s="44">
        <v>285</v>
      </c>
      <c r="D21" s="44">
        <v>276</v>
      </c>
      <c r="E21" s="44">
        <v>276</v>
      </c>
      <c r="F21" s="44">
        <v>277</v>
      </c>
      <c r="H21" s="44">
        <v>246</v>
      </c>
      <c r="I21" s="44">
        <v>262</v>
      </c>
      <c r="J21" s="44">
        <v>264</v>
      </c>
      <c r="L21" s="44">
        <v>268</v>
      </c>
      <c r="M21" s="44">
        <v>275</v>
      </c>
      <c r="N21" s="44">
        <v>277</v>
      </c>
      <c r="P21" s="44">
        <v>2</v>
      </c>
      <c r="Q21" s="44">
        <v>2</v>
      </c>
      <c r="R21" s="44">
        <v>1</v>
      </c>
      <c r="T21" s="44">
        <f t="shared" si="0"/>
        <v>270</v>
      </c>
      <c r="U21" s="44">
        <f t="shared" si="0"/>
        <v>277</v>
      </c>
      <c r="V21" s="44">
        <f t="shared" si="0"/>
        <v>278</v>
      </c>
    </row>
    <row r="22" spans="2:22" x14ac:dyDescent="0.25">
      <c r="B22" t="s">
        <v>33</v>
      </c>
      <c r="C22" s="44">
        <v>1623</v>
      </c>
      <c r="D22" s="44">
        <v>790</v>
      </c>
      <c r="E22" s="44">
        <v>1258</v>
      </c>
      <c r="F22" s="44">
        <v>1367</v>
      </c>
      <c r="H22" s="44">
        <v>170</v>
      </c>
      <c r="I22" s="44">
        <v>940</v>
      </c>
      <c r="J22" s="44">
        <v>1204</v>
      </c>
      <c r="L22" s="44">
        <v>426</v>
      </c>
      <c r="M22" s="44">
        <v>1140</v>
      </c>
      <c r="N22" s="44">
        <v>1357</v>
      </c>
      <c r="P22" s="44">
        <v>59</v>
      </c>
      <c r="Q22" s="44">
        <v>18</v>
      </c>
      <c r="R22" s="44">
        <v>3</v>
      </c>
      <c r="T22" s="44">
        <f t="shared" si="0"/>
        <v>485</v>
      </c>
      <c r="U22" s="44">
        <f t="shared" si="0"/>
        <v>1158</v>
      </c>
      <c r="V22" s="44">
        <f t="shared" si="0"/>
        <v>1360</v>
      </c>
    </row>
    <row r="23" spans="2:22" x14ac:dyDescent="0.25">
      <c r="B23" t="s">
        <v>34</v>
      </c>
      <c r="C23" s="44">
        <v>539</v>
      </c>
      <c r="D23" s="44">
        <v>467</v>
      </c>
      <c r="E23" s="44">
        <v>489</v>
      </c>
      <c r="F23" s="44">
        <v>500</v>
      </c>
      <c r="H23" s="44">
        <v>428</v>
      </c>
      <c r="I23" s="44">
        <v>467</v>
      </c>
      <c r="J23" s="44">
        <v>489</v>
      </c>
      <c r="L23" s="44">
        <v>451</v>
      </c>
      <c r="M23" s="44">
        <v>476</v>
      </c>
      <c r="N23" s="44">
        <v>496</v>
      </c>
      <c r="P23" s="44">
        <v>1</v>
      </c>
      <c r="Q23" s="44">
        <v>1</v>
      </c>
      <c r="R23" s="44">
        <v>1</v>
      </c>
      <c r="T23" s="44">
        <f t="shared" si="0"/>
        <v>452</v>
      </c>
      <c r="U23" s="44">
        <f t="shared" si="0"/>
        <v>477</v>
      </c>
      <c r="V23" s="44">
        <f t="shared" si="0"/>
        <v>497</v>
      </c>
    </row>
    <row r="24" spans="2:22" x14ac:dyDescent="0.25">
      <c r="B24" t="s">
        <v>35</v>
      </c>
      <c r="C24" s="44">
        <v>11396</v>
      </c>
      <c r="D24" s="44">
        <v>470</v>
      </c>
      <c r="E24" s="44">
        <v>860</v>
      </c>
      <c r="F24" s="44">
        <v>1563</v>
      </c>
      <c r="H24" s="44">
        <v>82</v>
      </c>
      <c r="I24" s="44">
        <v>276</v>
      </c>
      <c r="J24" s="44">
        <v>821</v>
      </c>
      <c r="L24" s="44">
        <v>205</v>
      </c>
      <c r="M24" s="44">
        <v>466</v>
      </c>
      <c r="N24" s="44">
        <v>1153</v>
      </c>
      <c r="P24" s="44">
        <v>1349</v>
      </c>
      <c r="Q24" s="44">
        <v>1302</v>
      </c>
      <c r="R24" s="44">
        <v>1222</v>
      </c>
      <c r="T24" s="44">
        <f t="shared" si="0"/>
        <v>1554</v>
      </c>
      <c r="U24" s="44">
        <f t="shared" si="0"/>
        <v>1768</v>
      </c>
      <c r="V24" s="44">
        <f t="shared" si="0"/>
        <v>2375</v>
      </c>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54</v>
      </c>
      <c r="C26" s="81">
        <f>SUM(C7:C25)</f>
        <v>27143</v>
      </c>
      <c r="D26" s="81">
        <f>SUM(D7:D25)</f>
        <v>4919</v>
      </c>
      <c r="E26" s="81">
        <f>SUM(E7:E25)</f>
        <v>7282</v>
      </c>
      <c r="F26" s="81">
        <f>SUM(F7:F25)</f>
        <v>9851</v>
      </c>
      <c r="H26" s="81">
        <f>SUM(H7:H25)</f>
        <v>2366</v>
      </c>
      <c r="I26" s="81">
        <f>SUM(I7:I25)</f>
        <v>4898</v>
      </c>
      <c r="J26" s="81">
        <f>SUM(J7:J25)</f>
        <v>7162</v>
      </c>
      <c r="L26" s="81">
        <f>SUM(L7:L25)</f>
        <v>3652</v>
      </c>
      <c r="M26" s="81">
        <f>SUM(M7:M25)</f>
        <v>6168</v>
      </c>
      <c r="N26" s="81">
        <f>SUM(N7:N25)</f>
        <v>8655</v>
      </c>
      <c r="P26" s="81">
        <f>SUM(P7:P25)</f>
        <v>2784</v>
      </c>
      <c r="Q26" s="81">
        <f>SUM(Q7:Q25)</f>
        <v>2461</v>
      </c>
      <c r="R26" s="81">
        <f>SUM(R7:R25)</f>
        <v>2128</v>
      </c>
      <c r="T26" s="81">
        <f>SUM(T7:T25)</f>
        <v>6436</v>
      </c>
      <c r="U26" s="81">
        <f>SUM(U7:U25)</f>
        <v>8629</v>
      </c>
      <c r="V26" s="81">
        <f>SUM(V7:V25)</f>
        <v>10783</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162</v>
      </c>
    </row>
    <row r="2" spans="2:29" x14ac:dyDescent="0.25">
      <c r="B2" t="s">
        <v>163</v>
      </c>
      <c r="C2" t="s">
        <v>164</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92" t="s">
        <v>165</v>
      </c>
      <c r="X3" s="149"/>
      <c r="Y3" s="149"/>
      <c r="Z3" s="149"/>
      <c r="AA3" s="149"/>
      <c r="AB3" s="149"/>
      <c r="AC3" s="149"/>
    </row>
    <row r="4" spans="2:29" ht="15.75" customHeight="1" thickBot="1" x14ac:dyDescent="0.3">
      <c r="C4" s="118"/>
      <c r="W4" s="191" t="s">
        <v>166</v>
      </c>
      <c r="X4" s="149"/>
      <c r="Y4" s="149"/>
      <c r="Z4" s="149"/>
      <c r="AA4" s="149"/>
      <c r="AB4" s="149"/>
      <c r="AC4" s="149"/>
    </row>
    <row r="5" spans="2:29" ht="26.25" customHeight="1" thickBot="1" x14ac:dyDescent="0.3">
      <c r="B5" s="56"/>
      <c r="C5" s="153" t="s">
        <v>61</v>
      </c>
      <c r="D5" s="149"/>
      <c r="E5" s="149"/>
      <c r="F5" s="149"/>
      <c r="G5" s="5"/>
      <c r="H5" s="153" t="s">
        <v>167</v>
      </c>
      <c r="I5" s="149"/>
      <c r="J5" s="149"/>
      <c r="K5" s="149"/>
      <c r="L5" s="5"/>
      <c r="M5" s="189" t="s">
        <v>168</v>
      </c>
      <c r="N5" s="149"/>
      <c r="O5" s="149"/>
      <c r="P5" s="149"/>
      <c r="Q5" s="5"/>
      <c r="R5" s="190" t="s">
        <v>166</v>
      </c>
      <c r="S5" s="149"/>
      <c r="T5" s="149"/>
      <c r="U5" s="149"/>
      <c r="V5" s="5"/>
      <c r="W5" s="148" t="s">
        <v>169</v>
      </c>
      <c r="X5" s="148" t="s">
        <v>51</v>
      </c>
      <c r="Y5" s="5" t="s">
        <v>52</v>
      </c>
      <c r="Z5" s="148" t="s">
        <v>170</v>
      </c>
      <c r="AA5" s="148" t="s">
        <v>171</v>
      </c>
      <c r="AB5" s="148" t="s">
        <v>172</v>
      </c>
      <c r="AC5" s="148" t="s">
        <v>173</v>
      </c>
    </row>
    <row r="6" spans="2:29" ht="39.75" customHeight="1" thickBot="1" x14ac:dyDescent="0.3">
      <c r="B6" s="53" t="s">
        <v>14</v>
      </c>
      <c r="C6" s="10" t="s">
        <v>59</v>
      </c>
      <c r="D6" s="47" t="s">
        <v>77</v>
      </c>
      <c r="E6" s="47" t="s">
        <v>78</v>
      </c>
      <c r="F6" s="47" t="s">
        <v>79</v>
      </c>
      <c r="G6" s="47"/>
      <c r="H6" s="10" t="s">
        <v>59</v>
      </c>
      <c r="I6" s="47" t="s">
        <v>77</v>
      </c>
      <c r="J6" s="47" t="s">
        <v>78</v>
      </c>
      <c r="K6" s="47" t="s">
        <v>79</v>
      </c>
      <c r="L6" s="47"/>
      <c r="M6" s="10" t="s">
        <v>59</v>
      </c>
      <c r="N6" s="47" t="s">
        <v>77</v>
      </c>
      <c r="O6" s="47" t="s">
        <v>78</v>
      </c>
      <c r="P6" s="47" t="s">
        <v>79</v>
      </c>
      <c r="Q6" s="47"/>
      <c r="R6" s="10" t="s">
        <v>59</v>
      </c>
      <c r="S6" s="47" t="s">
        <v>77</v>
      </c>
      <c r="T6" s="47" t="s">
        <v>78</v>
      </c>
      <c r="U6" s="47" t="s">
        <v>79</v>
      </c>
      <c r="V6" s="47"/>
      <c r="W6" s="149"/>
      <c r="X6" s="149"/>
      <c r="Y6" s="10" t="s">
        <v>56</v>
      </c>
      <c r="Z6" s="149"/>
      <c r="AA6" s="149"/>
      <c r="AB6" s="149"/>
      <c r="AC6" s="149"/>
    </row>
    <row r="7" spans="2:29" x14ac:dyDescent="0.25">
      <c r="B7" s="67" t="s">
        <v>18</v>
      </c>
      <c r="C7" s="68">
        <v>2373</v>
      </c>
      <c r="D7" s="44">
        <v>379</v>
      </c>
      <c r="E7" s="44">
        <v>879</v>
      </c>
      <c r="F7" s="44">
        <v>1194</v>
      </c>
      <c r="H7" s="108">
        <v>503.57610699999998</v>
      </c>
      <c r="I7" s="108">
        <v>78.180395000000004</v>
      </c>
      <c r="J7" s="108">
        <v>177.80508399999999</v>
      </c>
      <c r="K7" s="108">
        <v>249.86021400000001</v>
      </c>
      <c r="L7" s="44"/>
      <c r="M7" s="108">
        <v>276.82629850000001</v>
      </c>
      <c r="N7" s="108">
        <v>42.024538999999997</v>
      </c>
      <c r="O7" s="108">
        <v>94.214097499999994</v>
      </c>
      <c r="P7" s="108">
        <v>137.33510050000001</v>
      </c>
      <c r="Q7" s="44"/>
      <c r="R7" s="108">
        <v>780.40240549999999</v>
      </c>
      <c r="S7" s="108">
        <v>120.20493399999999</v>
      </c>
      <c r="T7" s="108">
        <v>272.0191815</v>
      </c>
      <c r="U7" s="108">
        <v>387.19531449999999</v>
      </c>
      <c r="V7" s="44"/>
      <c r="W7" s="108">
        <v>292.01113500000002</v>
      </c>
      <c r="X7" s="108">
        <v>37.033901999999998</v>
      </c>
      <c r="Y7" s="108">
        <v>11.642341500000001</v>
      </c>
      <c r="Z7" s="108">
        <v>22.60256</v>
      </c>
      <c r="AA7" s="108">
        <v>13.9390535</v>
      </c>
      <c r="AB7" s="108">
        <v>7.7062324999999996</v>
      </c>
      <c r="AC7" s="108">
        <v>2.2600899999999999</v>
      </c>
    </row>
    <row r="8" spans="2:29" x14ac:dyDescent="0.25">
      <c r="B8" s="67" t="s">
        <v>19</v>
      </c>
      <c r="C8" s="68">
        <v>2</v>
      </c>
      <c r="D8" s="44">
        <v>1</v>
      </c>
      <c r="E8" s="44">
        <v>2</v>
      </c>
      <c r="F8" s="44">
        <v>2</v>
      </c>
      <c r="H8" s="108">
        <v>0.85161299999999995</v>
      </c>
      <c r="I8" s="108">
        <v>0.38922000000000001</v>
      </c>
      <c r="J8" s="108">
        <v>0.85161299999999995</v>
      </c>
      <c r="K8" s="108">
        <v>0.85161299999999995</v>
      </c>
      <c r="L8" s="44"/>
      <c r="M8" s="108">
        <v>0.85161299999999995</v>
      </c>
      <c r="N8" s="108">
        <v>0.38922000000000001</v>
      </c>
      <c r="O8" s="108">
        <v>0.85161299999999995</v>
      </c>
      <c r="P8" s="108">
        <v>0.85161299999999995</v>
      </c>
      <c r="Q8" s="44"/>
      <c r="R8" s="108">
        <v>1.7032259999999999</v>
      </c>
      <c r="S8" s="108">
        <v>0.77844000000000002</v>
      </c>
      <c r="T8" s="108">
        <v>1.7032259999999999</v>
      </c>
      <c r="U8" s="108">
        <v>1.7032259999999999</v>
      </c>
      <c r="V8" s="44"/>
      <c r="W8" s="108">
        <v>0</v>
      </c>
      <c r="X8" s="108">
        <v>0</v>
      </c>
      <c r="Y8" s="108">
        <v>0</v>
      </c>
      <c r="Z8" s="108">
        <v>1.7032259999999999</v>
      </c>
      <c r="AA8" s="108">
        <v>0</v>
      </c>
      <c r="AB8" s="108">
        <v>0</v>
      </c>
      <c r="AC8" s="108">
        <v>0</v>
      </c>
    </row>
    <row r="9" spans="2:29" x14ac:dyDescent="0.25">
      <c r="B9" s="67" t="s">
        <v>20</v>
      </c>
      <c r="C9" s="68">
        <v>1125</v>
      </c>
      <c r="D9" s="44">
        <v>115</v>
      </c>
      <c r="E9" s="44">
        <v>310</v>
      </c>
      <c r="F9" s="44">
        <v>548</v>
      </c>
      <c r="H9" s="108">
        <v>237.389869</v>
      </c>
      <c r="I9" s="108">
        <v>30.628468999999999</v>
      </c>
      <c r="J9" s="108">
        <v>78.444277999999997</v>
      </c>
      <c r="K9" s="108">
        <v>132.82073099999999</v>
      </c>
      <c r="L9" s="44"/>
      <c r="M9" s="108">
        <v>165.41120950000001</v>
      </c>
      <c r="N9" s="108">
        <v>24.943357500000001</v>
      </c>
      <c r="O9" s="108">
        <v>54.3252965</v>
      </c>
      <c r="P9" s="108">
        <v>94.313890499999999</v>
      </c>
      <c r="Q9" s="44"/>
      <c r="R9" s="108">
        <v>402.80107850000002</v>
      </c>
      <c r="S9" s="108">
        <v>55.5718265</v>
      </c>
      <c r="T9" s="108">
        <v>132.7695745</v>
      </c>
      <c r="U9" s="108">
        <v>227.13462150000001</v>
      </c>
      <c r="V9" s="44"/>
      <c r="W9" s="108">
        <v>117.902472</v>
      </c>
      <c r="X9" s="108">
        <v>5.5783965000000002</v>
      </c>
      <c r="Y9" s="108">
        <v>2.9232420000000001</v>
      </c>
      <c r="Z9" s="108">
        <v>18.198951999999998</v>
      </c>
      <c r="AA9" s="108">
        <v>56.551817</v>
      </c>
      <c r="AB9" s="108">
        <v>14.33159</v>
      </c>
      <c r="AC9" s="108">
        <v>11.648152</v>
      </c>
    </row>
    <row r="10" spans="2:29" x14ac:dyDescent="0.25">
      <c r="B10" s="67" t="s">
        <v>21</v>
      </c>
      <c r="C10" s="68">
        <v>363</v>
      </c>
      <c r="D10" s="44">
        <v>24</v>
      </c>
      <c r="E10" s="44">
        <v>33</v>
      </c>
      <c r="F10" s="44">
        <v>56</v>
      </c>
      <c r="H10" s="108">
        <v>86.156458999999998</v>
      </c>
      <c r="I10" s="108">
        <v>6.2288699999999997</v>
      </c>
      <c r="J10" s="108">
        <v>13.825469999999999</v>
      </c>
      <c r="K10" s="108">
        <v>20.978387000000001</v>
      </c>
      <c r="L10" s="44"/>
      <c r="M10" s="108">
        <v>59.294079500000002</v>
      </c>
      <c r="N10" s="108">
        <v>4.9691099999999997</v>
      </c>
      <c r="O10" s="108">
        <v>11.374051</v>
      </c>
      <c r="P10" s="108">
        <v>17.493233</v>
      </c>
      <c r="Q10" s="44"/>
      <c r="R10" s="108">
        <v>145.45053849999999</v>
      </c>
      <c r="S10" s="108">
        <v>11.197979999999999</v>
      </c>
      <c r="T10" s="108">
        <v>25.199521000000001</v>
      </c>
      <c r="U10" s="108">
        <v>38.471620000000001</v>
      </c>
      <c r="V10" s="44"/>
      <c r="W10" s="108">
        <v>3.8555234999999999</v>
      </c>
      <c r="X10" s="108">
        <v>2.3537054999999998</v>
      </c>
      <c r="Y10" s="108">
        <v>6.5249759999999997</v>
      </c>
      <c r="Z10" s="108">
        <v>17.797654000000001</v>
      </c>
      <c r="AA10" s="108">
        <v>4.6619330000000003</v>
      </c>
      <c r="AB10" s="108">
        <v>1.4286239999999999</v>
      </c>
      <c r="AC10" s="108">
        <v>1.8492040000000001</v>
      </c>
    </row>
    <row r="11" spans="2:29" x14ac:dyDescent="0.25">
      <c r="B11" s="67" t="s">
        <v>22</v>
      </c>
      <c r="C11" s="68">
        <v>2568</v>
      </c>
      <c r="D11" s="44">
        <v>1771</v>
      </c>
      <c r="E11" s="44">
        <v>2154</v>
      </c>
      <c r="F11" s="44">
        <v>2386</v>
      </c>
      <c r="H11" s="108">
        <v>660.37253099999998</v>
      </c>
      <c r="I11" s="108">
        <v>444.863877</v>
      </c>
      <c r="J11" s="108">
        <v>553.51520100000005</v>
      </c>
      <c r="K11" s="108">
        <v>610.44323199999997</v>
      </c>
      <c r="L11" s="44"/>
      <c r="M11" s="108">
        <v>395.13255249999997</v>
      </c>
      <c r="N11" s="108">
        <v>258.327945</v>
      </c>
      <c r="O11" s="108">
        <v>334.81381249999998</v>
      </c>
      <c r="P11" s="108">
        <v>368.80903949999998</v>
      </c>
      <c r="Q11" s="44"/>
      <c r="R11" s="108">
        <v>1055.5050835</v>
      </c>
      <c r="S11" s="108">
        <v>703.191822</v>
      </c>
      <c r="T11" s="108">
        <v>888.32901349999997</v>
      </c>
      <c r="U11" s="108">
        <v>979.25227150000001</v>
      </c>
      <c r="V11" s="44"/>
      <c r="W11" s="108">
        <v>601.18501800000001</v>
      </c>
      <c r="X11" s="108">
        <v>53.997640500000003</v>
      </c>
      <c r="Y11" s="108">
        <v>78.381655499999994</v>
      </c>
      <c r="Z11" s="108">
        <v>47.342019999999998</v>
      </c>
      <c r="AA11" s="108">
        <v>63.335870999999997</v>
      </c>
      <c r="AB11" s="108">
        <v>123.55859049999999</v>
      </c>
      <c r="AC11" s="108">
        <v>11.451476</v>
      </c>
    </row>
    <row r="12" spans="2:29" x14ac:dyDescent="0.25">
      <c r="B12" s="67" t="s">
        <v>23</v>
      </c>
      <c r="C12" s="68">
        <v>342</v>
      </c>
      <c r="D12" s="44">
        <v>293</v>
      </c>
      <c r="E12" s="44">
        <v>319</v>
      </c>
      <c r="F12" s="44">
        <v>327</v>
      </c>
      <c r="H12" s="108">
        <v>85.542462999999998</v>
      </c>
      <c r="I12" s="108">
        <v>69.906104999999997</v>
      </c>
      <c r="J12" s="108">
        <v>78.660543000000004</v>
      </c>
      <c r="K12" s="108">
        <v>80.963987000000003</v>
      </c>
      <c r="L12" s="44"/>
      <c r="M12" s="108">
        <v>52.495966000000003</v>
      </c>
      <c r="N12" s="108">
        <v>43.136327999999999</v>
      </c>
      <c r="O12" s="108">
        <v>48.932738999999998</v>
      </c>
      <c r="P12" s="108">
        <v>50.084460999999997</v>
      </c>
      <c r="Q12" s="44"/>
      <c r="R12" s="108">
        <v>138.03842900000001</v>
      </c>
      <c r="S12" s="108">
        <v>113.042433</v>
      </c>
      <c r="T12" s="108">
        <v>127.593282</v>
      </c>
      <c r="U12" s="108">
        <v>131.04844800000001</v>
      </c>
      <c r="V12" s="44"/>
      <c r="W12" s="108">
        <v>67.669348499999998</v>
      </c>
      <c r="X12" s="108">
        <v>1.8954555</v>
      </c>
      <c r="Y12" s="108">
        <v>1.657098</v>
      </c>
      <c r="Z12" s="108">
        <v>11.800140000000001</v>
      </c>
      <c r="AA12" s="108">
        <v>6.9799565000000001</v>
      </c>
      <c r="AB12" s="108">
        <v>1.416418</v>
      </c>
      <c r="AC12" s="108">
        <v>17.10792</v>
      </c>
    </row>
    <row r="13" spans="2:29" x14ac:dyDescent="0.25">
      <c r="B13" s="67" t="s">
        <v>24</v>
      </c>
      <c r="C13" s="68">
        <v>768</v>
      </c>
      <c r="D13" s="44">
        <v>84</v>
      </c>
      <c r="E13" s="44">
        <v>189</v>
      </c>
      <c r="F13" s="44">
        <v>324</v>
      </c>
      <c r="H13" s="108">
        <v>198.79412199999999</v>
      </c>
      <c r="I13" s="108">
        <v>31.724160000000001</v>
      </c>
      <c r="J13" s="108">
        <v>69.595793</v>
      </c>
      <c r="K13" s="108">
        <v>101.59394399999999</v>
      </c>
      <c r="L13" s="44"/>
      <c r="M13" s="108">
        <v>147.56939550000001</v>
      </c>
      <c r="N13" s="108">
        <v>30.734344</v>
      </c>
      <c r="O13" s="108">
        <v>66.907304999999994</v>
      </c>
      <c r="P13" s="108">
        <v>87.364980500000001</v>
      </c>
      <c r="Q13" s="44"/>
      <c r="R13" s="108">
        <v>346.3635175</v>
      </c>
      <c r="S13" s="108">
        <v>62.458503999999998</v>
      </c>
      <c r="T13" s="108">
        <v>136.50309799999999</v>
      </c>
      <c r="U13" s="108">
        <v>188.95892449999999</v>
      </c>
      <c r="V13" s="44"/>
      <c r="W13" s="108">
        <v>48.048045000000002</v>
      </c>
      <c r="X13" s="108">
        <v>15.167044499999999</v>
      </c>
      <c r="Y13" s="108">
        <v>8.5727205000000009</v>
      </c>
      <c r="Z13" s="108">
        <v>47.763911999999998</v>
      </c>
      <c r="AA13" s="108">
        <v>52.120448000000003</v>
      </c>
      <c r="AB13" s="108">
        <v>13.736708500000001</v>
      </c>
      <c r="AC13" s="108">
        <v>3.550046</v>
      </c>
    </row>
    <row r="14" spans="2:29" x14ac:dyDescent="0.25">
      <c r="B14" s="67" t="s">
        <v>25</v>
      </c>
      <c r="C14" s="68">
        <v>1235</v>
      </c>
      <c r="D14" s="44">
        <v>62</v>
      </c>
      <c r="E14" s="44">
        <v>136</v>
      </c>
      <c r="F14" s="44">
        <v>309</v>
      </c>
      <c r="H14" s="108">
        <v>310.09570000000002</v>
      </c>
      <c r="I14" s="108">
        <v>18.855051</v>
      </c>
      <c r="J14" s="108">
        <v>58.988951999999998</v>
      </c>
      <c r="K14" s="108">
        <v>89.780017999999998</v>
      </c>
      <c r="L14" s="44"/>
      <c r="M14" s="108">
        <v>227.397199</v>
      </c>
      <c r="N14" s="108">
        <v>14.113362499999999</v>
      </c>
      <c r="O14" s="108">
        <v>60.250482499999997</v>
      </c>
      <c r="P14" s="108">
        <v>81.635092499999999</v>
      </c>
      <c r="Q14" s="44"/>
      <c r="R14" s="108">
        <v>537.49289899999997</v>
      </c>
      <c r="S14" s="108">
        <v>32.968413499999997</v>
      </c>
      <c r="T14" s="108">
        <v>119.2394345</v>
      </c>
      <c r="U14" s="108">
        <v>171.4151105</v>
      </c>
      <c r="V14" s="44"/>
      <c r="W14" s="108">
        <v>58.668769500000003</v>
      </c>
      <c r="X14" s="108">
        <v>6.3775184999999999</v>
      </c>
      <c r="Y14" s="108">
        <v>1.104732</v>
      </c>
      <c r="Z14" s="108">
        <v>11.324056000000001</v>
      </c>
      <c r="AA14" s="108">
        <v>76.471667999999994</v>
      </c>
      <c r="AB14" s="108">
        <v>13.258684499999999</v>
      </c>
      <c r="AC14" s="108">
        <v>4.2096819999999999</v>
      </c>
    </row>
    <row r="15" spans="2:29" x14ac:dyDescent="0.25">
      <c r="B15" t="s">
        <v>26</v>
      </c>
      <c r="C15" s="44">
        <v>2576</v>
      </c>
      <c r="D15" s="44">
        <v>3</v>
      </c>
      <c r="E15" s="44">
        <v>79</v>
      </c>
      <c r="F15" s="44">
        <v>472</v>
      </c>
      <c r="H15" s="108">
        <v>1316.6041310000001</v>
      </c>
      <c r="I15" s="108">
        <v>0.46913899999999997</v>
      </c>
      <c r="J15" s="108">
        <v>89.451046000000005</v>
      </c>
      <c r="K15" s="108">
        <v>307.95959599999998</v>
      </c>
      <c r="L15" s="44"/>
      <c r="M15" s="108">
        <v>1107.7683334999999</v>
      </c>
      <c r="N15" s="108">
        <v>0.46446799999999999</v>
      </c>
      <c r="O15" s="108">
        <v>90.990897500000003</v>
      </c>
      <c r="P15" s="108">
        <v>273.60278099999999</v>
      </c>
      <c r="Q15" s="44"/>
      <c r="R15" s="108">
        <v>2424.3724645000002</v>
      </c>
      <c r="S15" s="108">
        <v>0.93360699999999996</v>
      </c>
      <c r="T15" s="108">
        <v>180.44194350000001</v>
      </c>
      <c r="U15" s="108">
        <v>581.56237699999997</v>
      </c>
      <c r="V15" s="44"/>
      <c r="W15" s="108">
        <v>111.7934625</v>
      </c>
      <c r="X15" s="108">
        <v>41.138515499999997</v>
      </c>
      <c r="Y15" s="108">
        <v>31.300740000000001</v>
      </c>
      <c r="Z15" s="108">
        <v>232.89905150000001</v>
      </c>
      <c r="AA15" s="108">
        <v>156.94239949999999</v>
      </c>
      <c r="AB15" s="108">
        <v>2.0294340000000002</v>
      </c>
      <c r="AC15" s="108">
        <v>5.458774</v>
      </c>
    </row>
    <row r="16" spans="2:29" x14ac:dyDescent="0.25">
      <c r="B16" t="s">
        <v>27</v>
      </c>
      <c r="C16" s="44">
        <v>255</v>
      </c>
      <c r="D16" s="44">
        <v>95</v>
      </c>
      <c r="E16" s="44">
        <v>153</v>
      </c>
      <c r="F16" s="44">
        <v>196</v>
      </c>
      <c r="H16" s="108">
        <v>43.762779000000002</v>
      </c>
      <c r="I16" s="108">
        <v>16.367242000000001</v>
      </c>
      <c r="J16" s="108">
        <v>25.517364000000001</v>
      </c>
      <c r="K16" s="108">
        <v>33.512270000000001</v>
      </c>
      <c r="L16" s="44"/>
      <c r="M16" s="108">
        <v>23.676462000000001</v>
      </c>
      <c r="N16" s="108">
        <v>8.8389760000000006</v>
      </c>
      <c r="O16" s="108">
        <v>14.194217500000001</v>
      </c>
      <c r="P16" s="108">
        <v>18.498170999999999</v>
      </c>
      <c r="Q16" s="44"/>
      <c r="R16" s="108">
        <v>67.439240999999996</v>
      </c>
      <c r="S16" s="108">
        <v>25.206218</v>
      </c>
      <c r="T16" s="108">
        <v>39.711581500000001</v>
      </c>
      <c r="U16" s="108">
        <v>52.010441</v>
      </c>
      <c r="V16" s="44"/>
      <c r="W16" s="108">
        <v>45.750175499999997</v>
      </c>
      <c r="X16" s="108">
        <v>0</v>
      </c>
      <c r="Y16" s="108">
        <v>0</v>
      </c>
      <c r="Z16" s="108">
        <v>0</v>
      </c>
      <c r="AA16" s="108">
        <v>4.19198</v>
      </c>
      <c r="AB16" s="108">
        <v>2.0682855</v>
      </c>
      <c r="AC16" s="108">
        <v>0</v>
      </c>
    </row>
    <row r="17" spans="2:29" x14ac:dyDescent="0.25">
      <c r="B17" t="s">
        <v>28</v>
      </c>
      <c r="C17" s="44">
        <v>709</v>
      </c>
      <c r="D17" s="44">
        <v>3</v>
      </c>
      <c r="E17" s="44">
        <v>22</v>
      </c>
      <c r="F17" s="44">
        <v>51</v>
      </c>
      <c r="H17" s="108">
        <v>159.49200500000001</v>
      </c>
      <c r="I17" s="108">
        <v>0.57191499999999995</v>
      </c>
      <c r="J17" s="108">
        <v>4.1806409999999996</v>
      </c>
      <c r="K17" s="108">
        <v>11.438715999999999</v>
      </c>
      <c r="L17" s="44"/>
      <c r="M17" s="108">
        <v>81.833837000000003</v>
      </c>
      <c r="N17" s="108">
        <v>0.28595749999999998</v>
      </c>
      <c r="O17" s="108">
        <v>3.2522340000000001</v>
      </c>
      <c r="P17" s="108">
        <v>7.2276115000000001</v>
      </c>
      <c r="Q17" s="44"/>
      <c r="R17" s="108">
        <v>241.32584199999999</v>
      </c>
      <c r="S17" s="108">
        <v>0.85787250000000004</v>
      </c>
      <c r="T17" s="108">
        <v>7.4328750000000001</v>
      </c>
      <c r="U17" s="108">
        <v>18.666327500000001</v>
      </c>
      <c r="V17" s="44"/>
      <c r="W17" s="108">
        <v>9.8591789999999992</v>
      </c>
      <c r="X17" s="108">
        <v>0</v>
      </c>
      <c r="Y17" s="108">
        <v>3.7824795</v>
      </c>
      <c r="Z17" s="108">
        <v>1.8379399999999999</v>
      </c>
      <c r="AA17" s="108">
        <v>0.70065149999999998</v>
      </c>
      <c r="AB17" s="108">
        <v>2.4860774999999999</v>
      </c>
      <c r="AC17" s="108">
        <v>0</v>
      </c>
    </row>
    <row r="18" spans="2:29" x14ac:dyDescent="0.25">
      <c r="B18" t="s">
        <v>29</v>
      </c>
      <c r="C18" s="44">
        <v>962</v>
      </c>
      <c r="D18" s="44">
        <v>66</v>
      </c>
      <c r="E18" s="44">
        <v>101</v>
      </c>
      <c r="F18" s="44">
        <v>257</v>
      </c>
      <c r="H18" s="108">
        <v>175.48870700000001</v>
      </c>
      <c r="I18" s="108">
        <v>19.000005000000002</v>
      </c>
      <c r="J18" s="108">
        <v>24.024998</v>
      </c>
      <c r="K18" s="108">
        <v>54.653440000000003</v>
      </c>
      <c r="L18" s="44"/>
      <c r="M18" s="108">
        <v>97.516481999999996</v>
      </c>
      <c r="N18" s="108">
        <v>11.163558</v>
      </c>
      <c r="O18" s="108">
        <v>13.6898725</v>
      </c>
      <c r="P18" s="108">
        <v>32.157836500000002</v>
      </c>
      <c r="Q18" s="44"/>
      <c r="R18" s="108">
        <v>273.00518899999997</v>
      </c>
      <c r="S18" s="108">
        <v>30.163563</v>
      </c>
      <c r="T18" s="108">
        <v>37.714870500000004</v>
      </c>
      <c r="U18" s="108">
        <v>86.811276500000005</v>
      </c>
      <c r="V18" s="44"/>
      <c r="W18" s="108">
        <v>40.9459965</v>
      </c>
      <c r="X18" s="108">
        <v>20.236807500000001</v>
      </c>
      <c r="Y18" s="108">
        <v>8.5006065</v>
      </c>
      <c r="Z18" s="108">
        <v>9.0685800000000008</v>
      </c>
      <c r="AA18" s="108">
        <v>2.3444440000000002</v>
      </c>
      <c r="AB18" s="108">
        <v>5.714842</v>
      </c>
      <c r="AC18" s="108">
        <v>0</v>
      </c>
    </row>
    <row r="19" spans="2:29" x14ac:dyDescent="0.25">
      <c r="B19" t="s">
        <v>30</v>
      </c>
      <c r="C19" s="44">
        <v>13</v>
      </c>
      <c r="D19" s="44">
        <v>13</v>
      </c>
      <c r="E19" s="44">
        <v>13</v>
      </c>
      <c r="F19" s="44">
        <v>13</v>
      </c>
      <c r="H19" s="108">
        <v>2.3433679999999999</v>
      </c>
      <c r="I19" s="108">
        <v>2.3433679999999999</v>
      </c>
      <c r="J19" s="108">
        <v>2.3433679999999999</v>
      </c>
      <c r="K19" s="108">
        <v>2.3433679999999999</v>
      </c>
      <c r="L19" s="44"/>
      <c r="M19" s="108">
        <v>2.2696529999999999</v>
      </c>
      <c r="N19" s="108">
        <v>2.2696529999999999</v>
      </c>
      <c r="O19" s="108">
        <v>2.2696529999999999</v>
      </c>
      <c r="P19" s="108">
        <v>2.2696529999999999</v>
      </c>
      <c r="Q19" s="44"/>
      <c r="R19" s="108">
        <v>4.6130209999999998</v>
      </c>
      <c r="S19" s="108">
        <v>4.6130209999999998</v>
      </c>
      <c r="T19" s="108">
        <v>4.6130209999999998</v>
      </c>
      <c r="U19" s="108">
        <v>4.6130209999999998</v>
      </c>
      <c r="V19" s="44"/>
      <c r="W19" s="108">
        <v>0.22114500000000001</v>
      </c>
      <c r="X19" s="108">
        <v>0</v>
      </c>
      <c r="Y19" s="108">
        <v>0</v>
      </c>
      <c r="Z19" s="108">
        <v>0</v>
      </c>
      <c r="AA19" s="108">
        <v>0</v>
      </c>
      <c r="AB19" s="108">
        <v>4.3918759999999999</v>
      </c>
      <c r="AC19" s="108">
        <v>0</v>
      </c>
    </row>
    <row r="20" spans="2:29" x14ac:dyDescent="0.25">
      <c r="B20" t="s">
        <v>31</v>
      </c>
      <c r="C20" s="44">
        <v>9</v>
      </c>
      <c r="D20" s="44">
        <v>7</v>
      </c>
      <c r="E20" s="44">
        <v>9</v>
      </c>
      <c r="F20" s="44">
        <v>9</v>
      </c>
      <c r="H20" s="108">
        <v>1.1304860000000001</v>
      </c>
      <c r="I20" s="108">
        <v>0.83914699999999998</v>
      </c>
      <c r="J20" s="108">
        <v>1.1304860000000001</v>
      </c>
      <c r="K20" s="108">
        <v>1.1304860000000001</v>
      </c>
      <c r="L20" s="44"/>
      <c r="M20" s="108">
        <v>1.1304860000000001</v>
      </c>
      <c r="N20" s="108">
        <v>0.83914699999999998</v>
      </c>
      <c r="O20" s="108">
        <v>1.1304860000000001</v>
      </c>
      <c r="P20" s="108">
        <v>1.1304860000000001</v>
      </c>
      <c r="Q20" s="44"/>
      <c r="R20" s="108">
        <v>2.2609720000000002</v>
      </c>
      <c r="S20" s="108">
        <v>1.678294</v>
      </c>
      <c r="T20" s="108">
        <v>2.2609720000000002</v>
      </c>
      <c r="U20" s="108">
        <v>2.2609720000000002</v>
      </c>
      <c r="V20" s="44"/>
      <c r="W20" s="108">
        <v>0</v>
      </c>
      <c r="X20" s="108">
        <v>0</v>
      </c>
      <c r="Y20" s="108">
        <v>0</v>
      </c>
      <c r="Z20" s="108">
        <v>0</v>
      </c>
      <c r="AA20" s="108">
        <v>0</v>
      </c>
      <c r="AB20" s="108">
        <v>2.2609720000000002</v>
      </c>
      <c r="AC20" s="108">
        <v>0</v>
      </c>
    </row>
    <row r="21" spans="2:29" x14ac:dyDescent="0.25">
      <c r="B21" t="s">
        <v>32</v>
      </c>
      <c r="C21" s="44">
        <v>285</v>
      </c>
      <c r="D21" s="44">
        <v>276</v>
      </c>
      <c r="E21" s="44">
        <v>276</v>
      </c>
      <c r="F21" s="44">
        <v>277</v>
      </c>
      <c r="H21" s="108">
        <v>38.887417999999997</v>
      </c>
      <c r="I21" s="108">
        <v>37.757694000000001</v>
      </c>
      <c r="J21" s="108">
        <v>37.757694000000001</v>
      </c>
      <c r="K21" s="108">
        <v>37.913516999999999</v>
      </c>
      <c r="L21" s="44"/>
      <c r="M21" s="108">
        <v>21.065275499999998</v>
      </c>
      <c r="N21" s="108">
        <v>20.384790500000001</v>
      </c>
      <c r="O21" s="108">
        <v>20.384790500000001</v>
      </c>
      <c r="P21" s="108">
        <v>20.462702</v>
      </c>
      <c r="Q21" s="44"/>
      <c r="R21" s="108">
        <v>59.952693500000002</v>
      </c>
      <c r="S21" s="108">
        <v>58.142484500000002</v>
      </c>
      <c r="T21" s="108">
        <v>58.142484500000002</v>
      </c>
      <c r="U21" s="108">
        <v>58.376218999999999</v>
      </c>
      <c r="V21" s="44"/>
      <c r="W21" s="108">
        <v>51.787857000000002</v>
      </c>
      <c r="X21" s="108">
        <v>0.56458799999999998</v>
      </c>
      <c r="Y21" s="108">
        <v>0</v>
      </c>
      <c r="Z21" s="108">
        <v>0</v>
      </c>
      <c r="AA21" s="108">
        <v>5.2632820000000002</v>
      </c>
      <c r="AB21" s="108">
        <v>8.2641999999999993E-2</v>
      </c>
      <c r="AC21" s="108">
        <v>0.67784999999999995</v>
      </c>
    </row>
    <row r="22" spans="2:29" x14ac:dyDescent="0.25">
      <c r="B22" t="s">
        <v>33</v>
      </c>
      <c r="C22" s="44">
        <v>1623</v>
      </c>
      <c r="D22" s="44">
        <v>790</v>
      </c>
      <c r="E22" s="44">
        <v>1258</v>
      </c>
      <c r="F22" s="44">
        <v>1367</v>
      </c>
      <c r="H22" s="108">
        <v>392.47082699999999</v>
      </c>
      <c r="I22" s="108">
        <v>181.85034300000001</v>
      </c>
      <c r="J22" s="108">
        <v>295.12882100000002</v>
      </c>
      <c r="K22" s="108">
        <v>323.87957899999998</v>
      </c>
      <c r="L22" s="44"/>
      <c r="M22" s="108">
        <v>239.21772350000001</v>
      </c>
      <c r="N22" s="108">
        <v>115.270518</v>
      </c>
      <c r="O22" s="108">
        <v>186.42004900000001</v>
      </c>
      <c r="P22" s="108">
        <v>204.28336400000001</v>
      </c>
      <c r="Q22" s="44"/>
      <c r="R22" s="108">
        <v>631.68855050000002</v>
      </c>
      <c r="S22" s="108">
        <v>297.12086099999999</v>
      </c>
      <c r="T22" s="108">
        <v>481.54887000000002</v>
      </c>
      <c r="U22" s="108">
        <v>528.16294300000004</v>
      </c>
      <c r="V22" s="44"/>
      <c r="W22" s="108">
        <v>326.51945849999998</v>
      </c>
      <c r="X22" s="108">
        <v>9.8088584999999995</v>
      </c>
      <c r="Y22" s="108">
        <v>41.166304500000003</v>
      </c>
      <c r="Z22" s="108">
        <v>56.681158000000003</v>
      </c>
      <c r="AA22" s="108">
        <v>75.986953999999997</v>
      </c>
      <c r="AB22" s="108">
        <v>11.455367499999999</v>
      </c>
      <c r="AC22" s="108">
        <v>6.544842</v>
      </c>
    </row>
    <row r="23" spans="2:29" x14ac:dyDescent="0.25">
      <c r="B23" t="s">
        <v>34</v>
      </c>
      <c r="C23" s="44">
        <v>539</v>
      </c>
      <c r="D23" s="44">
        <v>467</v>
      </c>
      <c r="E23" s="44">
        <v>489</v>
      </c>
      <c r="F23" s="44">
        <v>500</v>
      </c>
      <c r="H23" s="108">
        <v>155.38181399999999</v>
      </c>
      <c r="I23" s="108">
        <v>139.011877</v>
      </c>
      <c r="J23" s="108">
        <v>143.452202</v>
      </c>
      <c r="K23" s="108">
        <v>146.81342699999999</v>
      </c>
      <c r="L23" s="44"/>
      <c r="M23" s="108">
        <v>85.947247000000004</v>
      </c>
      <c r="N23" s="108">
        <v>76.702495999999996</v>
      </c>
      <c r="O23" s="108">
        <v>79.648573499999998</v>
      </c>
      <c r="P23" s="108">
        <v>81.640836500000006</v>
      </c>
      <c r="Q23" s="44"/>
      <c r="R23" s="108">
        <v>241.329061</v>
      </c>
      <c r="S23" s="108">
        <v>215.71437299999999</v>
      </c>
      <c r="T23" s="108">
        <v>223.1007755</v>
      </c>
      <c r="U23" s="108">
        <v>228.4542635</v>
      </c>
      <c r="V23" s="44"/>
      <c r="W23" s="108">
        <v>143.07696899999999</v>
      </c>
      <c r="X23" s="108">
        <v>4.7230964999999996</v>
      </c>
      <c r="Y23" s="108">
        <v>51.146327999999997</v>
      </c>
      <c r="Z23" s="108">
        <v>19.823948000000001</v>
      </c>
      <c r="AA23" s="108">
        <v>4.6274525000000004</v>
      </c>
      <c r="AB23" s="108">
        <v>5.0564695000000004</v>
      </c>
      <c r="AC23" s="108">
        <v>0</v>
      </c>
    </row>
    <row r="24" spans="2:29" x14ac:dyDescent="0.25">
      <c r="B24" t="s">
        <v>35</v>
      </c>
      <c r="C24" s="44">
        <v>11396</v>
      </c>
      <c r="D24" s="44">
        <v>470</v>
      </c>
      <c r="E24" s="44">
        <v>860</v>
      </c>
      <c r="F24" s="44">
        <v>1563</v>
      </c>
      <c r="H24" s="108">
        <v>3654.710615</v>
      </c>
      <c r="I24" s="108">
        <v>185.44975099999999</v>
      </c>
      <c r="J24" s="108">
        <v>367.18526200000002</v>
      </c>
      <c r="K24" s="108">
        <v>760.20354199999997</v>
      </c>
      <c r="L24" s="44"/>
      <c r="M24" s="108">
        <v>3145.217447</v>
      </c>
      <c r="N24" s="108">
        <v>164.941168</v>
      </c>
      <c r="O24" s="108">
        <v>329.67884450000003</v>
      </c>
      <c r="P24" s="108">
        <v>715.01660200000003</v>
      </c>
      <c r="Q24" s="44"/>
      <c r="R24" s="108">
        <v>6799.928062</v>
      </c>
      <c r="S24" s="108">
        <v>350.390919</v>
      </c>
      <c r="T24" s="108">
        <v>696.86410650000005</v>
      </c>
      <c r="U24" s="108">
        <v>1475.2201439999999</v>
      </c>
      <c r="V24" s="44"/>
      <c r="W24" s="108">
        <v>237.08296799999999</v>
      </c>
      <c r="X24" s="108">
        <v>8.2625534999999992</v>
      </c>
      <c r="Y24" s="108">
        <v>3.6483750000000001</v>
      </c>
      <c r="Z24" s="108">
        <v>36.399790000000003</v>
      </c>
      <c r="AA24" s="108">
        <v>1149.438924</v>
      </c>
      <c r="AB24" s="108">
        <v>11.693628500000001</v>
      </c>
      <c r="AC24" s="108">
        <v>20.702400000000001</v>
      </c>
    </row>
    <row r="25" spans="2:29" x14ac:dyDescent="0.25">
      <c r="C25" s="44"/>
      <c r="D25" s="44"/>
      <c r="E25" s="44"/>
      <c r="F25" s="44"/>
      <c r="H25" s="108"/>
      <c r="I25" s="108"/>
      <c r="J25" s="108"/>
      <c r="K25" s="108"/>
      <c r="L25" s="44"/>
      <c r="M25" s="108"/>
      <c r="N25" s="108"/>
      <c r="O25" s="108"/>
      <c r="P25" s="108"/>
      <c r="Q25" s="44"/>
      <c r="R25" s="108"/>
      <c r="S25" s="108"/>
      <c r="T25" s="108"/>
      <c r="U25" s="108"/>
      <c r="V25" s="44"/>
      <c r="W25" s="108"/>
      <c r="X25" s="108"/>
      <c r="Y25" s="108"/>
      <c r="Z25" s="108"/>
      <c r="AA25" s="108"/>
      <c r="AB25" s="108"/>
      <c r="AC25" s="108"/>
    </row>
    <row r="26" spans="2:29" ht="15.75" customHeight="1" thickBot="1" x14ac:dyDescent="0.3">
      <c r="B26" s="69"/>
      <c r="C26" s="70"/>
      <c r="D26" s="55"/>
      <c r="E26" s="55"/>
      <c r="F26" s="55"/>
      <c r="H26" s="111"/>
      <c r="I26" s="111"/>
      <c r="J26" s="111"/>
      <c r="K26" s="111"/>
      <c r="M26" s="111"/>
      <c r="N26" s="111"/>
      <c r="O26" s="111"/>
      <c r="P26" s="111"/>
      <c r="R26" s="111"/>
      <c r="S26" s="111"/>
      <c r="T26" s="111"/>
      <c r="U26" s="111"/>
      <c r="W26" s="111"/>
      <c r="X26" s="111"/>
      <c r="Y26" s="111"/>
      <c r="Z26" s="111"/>
      <c r="AA26" s="111"/>
      <c r="AB26" s="111"/>
      <c r="AC26" s="111"/>
    </row>
    <row r="27" spans="2:29" ht="15.75" customHeight="1" thickBot="1" x14ac:dyDescent="0.3">
      <c r="B27" s="62" t="s">
        <v>36</v>
      </c>
      <c r="C27" s="63">
        <f>SUM(C7:C26)</f>
        <v>27143</v>
      </c>
      <c r="D27" s="63">
        <f>SUM(D7:D26)</f>
        <v>4919</v>
      </c>
      <c r="E27" s="63">
        <f>SUM(E7:E26)</f>
        <v>7282</v>
      </c>
      <c r="F27" s="63">
        <f>SUM(F7:F26)</f>
        <v>9851</v>
      </c>
      <c r="H27" s="63">
        <f t="shared" ref="H27:K27" si="0">ROUNDUP(SUM(H7:H26),-1)</f>
        <v>8030</v>
      </c>
      <c r="I27" s="63">
        <f t="shared" si="0"/>
        <v>1270</v>
      </c>
      <c r="J27" s="63">
        <f t="shared" si="0"/>
        <v>2030</v>
      </c>
      <c r="K27" s="63">
        <f t="shared" si="0"/>
        <v>2970</v>
      </c>
      <c r="M27" s="63">
        <f t="shared" ref="M27:P27" si="1">ROUNDUP(SUM(M7:M26),-1)</f>
        <v>6140</v>
      </c>
      <c r="N27" s="63">
        <f t="shared" si="1"/>
        <v>820</v>
      </c>
      <c r="O27" s="63">
        <f t="shared" si="1"/>
        <v>1420</v>
      </c>
      <c r="P27" s="63">
        <f t="shared" si="1"/>
        <v>2200</v>
      </c>
      <c r="R27" s="63">
        <f>ROUNDUP(SUM(R7:R26),-1)</f>
        <v>14160</v>
      </c>
      <c r="S27" s="63">
        <f>ROUNDUP(SUM(S7:S26),-1)</f>
        <v>2090</v>
      </c>
      <c r="T27" s="63">
        <f>ROUNDUP(SUM(T7:T26),-1)</f>
        <v>3440</v>
      </c>
      <c r="U27" s="63">
        <f>ROUNDUP(SUM(U7:U26),-1)</f>
        <v>5170</v>
      </c>
      <c r="W27" s="63">
        <f t="shared" ref="W27:AC27" si="2">ROUNDUP(SUM(W7:W26),-1)</f>
        <v>2160</v>
      </c>
      <c r="X27" s="63">
        <f t="shared" si="2"/>
        <v>210</v>
      </c>
      <c r="Y27" s="63">
        <f t="shared" si="2"/>
        <v>260</v>
      </c>
      <c r="Z27" s="63">
        <f t="shared" si="2"/>
        <v>540</v>
      </c>
      <c r="AA27" s="63">
        <f t="shared" si="2"/>
        <v>1680</v>
      </c>
      <c r="AB27" s="63">
        <f t="shared" si="2"/>
        <v>230</v>
      </c>
      <c r="AC27" s="63">
        <f t="shared" si="2"/>
        <v>90</v>
      </c>
    </row>
  </sheetData>
  <mergeCells count="12">
    <mergeCell ref="AB5:AB6"/>
    <mergeCell ref="AC5:AC6"/>
    <mergeCell ref="W4:AC4"/>
    <mergeCell ref="W3:AC3"/>
    <mergeCell ref="W5:W6"/>
    <mergeCell ref="X5:X6"/>
    <mergeCell ref="AA5:AA6"/>
    <mergeCell ref="M5:P5"/>
    <mergeCell ref="H5:K5"/>
    <mergeCell ref="C5:F5"/>
    <mergeCell ref="R5:U5"/>
    <mergeCell ref="Z5:Z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9"/>
  <sheetViews>
    <sheetView zoomScaleNormal="100" workbookViewId="0"/>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162</v>
      </c>
    </row>
    <row r="3" spans="2:27" ht="15.75" customHeight="1" thickBot="1" x14ac:dyDescent="0.3">
      <c r="B3" s="34"/>
      <c r="C3" s="34"/>
      <c r="D3" s="34"/>
      <c r="E3" s="34"/>
      <c r="F3" s="34"/>
      <c r="G3" s="34"/>
      <c r="M3" s="34"/>
      <c r="N3" s="34"/>
      <c r="O3" s="34"/>
      <c r="Q3" s="34"/>
      <c r="R3" s="34"/>
      <c r="S3" s="34"/>
    </row>
    <row r="4" spans="2:27" ht="32.25" customHeight="1" x14ac:dyDescent="0.25">
      <c r="C4" s="196" t="s">
        <v>59</v>
      </c>
      <c r="D4" s="151"/>
      <c r="E4" s="151"/>
      <c r="F4" s="151"/>
      <c r="G4" s="151"/>
      <c r="M4" s="169" t="s">
        <v>174</v>
      </c>
      <c r="N4" s="161"/>
      <c r="O4" s="161"/>
      <c r="Q4" s="195" t="s">
        <v>175</v>
      </c>
      <c r="R4" s="161"/>
      <c r="S4" s="161"/>
      <c r="U4" s="193" t="s">
        <v>200</v>
      </c>
      <c r="V4" s="161"/>
      <c r="W4" s="161"/>
    </row>
    <row r="5" spans="2:27" ht="68.25" customHeight="1" thickBot="1" x14ac:dyDescent="0.3">
      <c r="B5" s="56"/>
      <c r="C5" s="153" t="s">
        <v>61</v>
      </c>
      <c r="D5" s="5"/>
      <c r="E5" s="153" t="s">
        <v>176</v>
      </c>
      <c r="F5" s="5"/>
      <c r="G5" s="164" t="s">
        <v>177</v>
      </c>
      <c r="H5" s="107"/>
      <c r="I5" s="168" t="s">
        <v>178</v>
      </c>
      <c r="J5" s="149"/>
      <c r="K5" s="149"/>
      <c r="L5" s="107"/>
      <c r="M5" s="170" t="s">
        <v>65</v>
      </c>
      <c r="N5" s="149"/>
      <c r="O5" s="149"/>
      <c r="Q5" s="166" t="s">
        <v>179</v>
      </c>
      <c r="R5" s="149"/>
      <c r="S5" s="149"/>
      <c r="U5" s="194" t="s">
        <v>201</v>
      </c>
      <c r="V5" s="149"/>
      <c r="W5" s="149"/>
      <c r="Y5" s="166" t="s">
        <v>208</v>
      </c>
      <c r="Z5" s="149"/>
      <c r="AA5" s="149"/>
    </row>
    <row r="6" spans="2:27" ht="15.75" customHeight="1" thickBot="1" x14ac:dyDescent="0.3">
      <c r="B6" s="53" t="s">
        <v>14</v>
      </c>
      <c r="C6" s="149"/>
      <c r="D6" s="47"/>
      <c r="E6" s="149"/>
      <c r="F6" s="47"/>
      <c r="G6" s="165"/>
      <c r="H6" s="106"/>
      <c r="I6" s="47" t="s">
        <v>77</v>
      </c>
      <c r="J6" s="47" t="s">
        <v>78</v>
      </c>
      <c r="K6" s="47" t="s">
        <v>79</v>
      </c>
      <c r="L6" s="106"/>
      <c r="M6" s="47" t="s">
        <v>77</v>
      </c>
      <c r="N6" s="47" t="s">
        <v>78</v>
      </c>
      <c r="O6" s="47" t="s">
        <v>79</v>
      </c>
      <c r="Q6" s="47" t="s">
        <v>77</v>
      </c>
      <c r="R6" s="47" t="s">
        <v>78</v>
      </c>
      <c r="S6" s="47" t="s">
        <v>79</v>
      </c>
      <c r="U6" s="47" t="s">
        <v>77</v>
      </c>
      <c r="V6" s="47" t="s">
        <v>78</v>
      </c>
      <c r="W6" s="47" t="s">
        <v>79</v>
      </c>
      <c r="Y6" s="47" t="s">
        <v>77</v>
      </c>
      <c r="Z6" s="47" t="s">
        <v>78</v>
      </c>
      <c r="AA6" s="47" t="s">
        <v>79</v>
      </c>
    </row>
    <row r="7" spans="2:27" x14ac:dyDescent="0.25">
      <c r="B7" s="67" t="s">
        <v>18</v>
      </c>
      <c r="C7" s="124">
        <v>2373</v>
      </c>
      <c r="D7" s="125"/>
      <c r="E7" s="126">
        <v>276.82629850000001</v>
      </c>
      <c r="F7" s="127"/>
      <c r="G7" s="126">
        <v>77.118392366975058</v>
      </c>
      <c r="H7" s="127"/>
      <c r="I7" s="128">
        <v>19.9767355</v>
      </c>
      <c r="J7" s="128">
        <v>78.640355999999997</v>
      </c>
      <c r="K7" s="128">
        <v>126.885211</v>
      </c>
      <c r="L7" s="127"/>
      <c r="M7" s="126">
        <v>63.624753421732279</v>
      </c>
      <c r="N7" s="126">
        <v>48.84726104101847</v>
      </c>
      <c r="O7" s="126">
        <v>35.66428891690326</v>
      </c>
      <c r="P7" s="128"/>
      <c r="Q7" s="126">
        <f t="shared" ref="Q7:Q24" si="0">IF(I7+M7&gt;0, I7+M7, "NaN")</f>
        <v>83.601488921732283</v>
      </c>
      <c r="R7" s="126">
        <f t="shared" ref="R7:R24" si="1">IF(J7+N7&gt;0, J7+N7, "NaN")</f>
        <v>127.48761704101847</v>
      </c>
      <c r="S7" s="126">
        <f t="shared" ref="S7:S24" si="2">IF(K7+O7&gt;0, K7+O7, "NaN")</f>
        <v>162.54949991690324</v>
      </c>
      <c r="U7" s="109">
        <v>7.4828693014479857</v>
      </c>
      <c r="V7" s="109">
        <v>51.310993402108132</v>
      </c>
      <c r="W7" s="109">
        <v>85.826560351816511</v>
      </c>
      <c r="Y7" s="108">
        <f>'Table3-4'!AQ7+'Content Loss'!Q7</f>
        <v>235.52500492173229</v>
      </c>
      <c r="Z7" s="108">
        <f>'Table3-4'!AR7+'Content Loss'!R7</f>
        <v>362.54896004101846</v>
      </c>
      <c r="AA7" s="108">
        <f>'Table3-4'!AS7+'Content Loss'!S7</f>
        <v>457.61780591690325</v>
      </c>
    </row>
    <row r="8" spans="2:27" x14ac:dyDescent="0.25">
      <c r="B8" s="67" t="s">
        <v>19</v>
      </c>
      <c r="C8" s="124">
        <v>2</v>
      </c>
      <c r="D8" s="125"/>
      <c r="E8" s="126">
        <v>0.85161299999999995</v>
      </c>
      <c r="F8" s="127"/>
      <c r="G8" s="126">
        <v>0.195958465673402</v>
      </c>
      <c r="H8" s="127"/>
      <c r="I8" s="128">
        <v>0.109037</v>
      </c>
      <c r="J8" s="128">
        <v>0.84932099999999999</v>
      </c>
      <c r="K8" s="128">
        <v>0.85160499999999995</v>
      </c>
      <c r="L8" s="127"/>
      <c r="M8" s="126">
        <v>0.1066916356093438</v>
      </c>
      <c r="N8" s="126">
        <v>0</v>
      </c>
      <c r="O8" s="126">
        <v>0</v>
      </c>
      <c r="P8" s="128"/>
      <c r="Q8" s="126">
        <f t="shared" si="0"/>
        <v>0.2157286356093438</v>
      </c>
      <c r="R8" s="126">
        <f t="shared" si="1"/>
        <v>0.84932099999999999</v>
      </c>
      <c r="S8" s="126">
        <f t="shared" si="2"/>
        <v>0.85160499999999995</v>
      </c>
      <c r="U8" s="109">
        <v>1.9770169935941832E-2</v>
      </c>
      <c r="V8" s="109">
        <v>0.65336253432659808</v>
      </c>
      <c r="W8" s="109">
        <v>0.65564653432659803</v>
      </c>
      <c r="Y8" s="108">
        <f>'Table3-4'!AQ8+'Content Loss'!Q8</f>
        <v>0.4314576356093438</v>
      </c>
      <c r="Z8" s="108">
        <f>'Table3-4'!AR8+'Content Loss'!R8</f>
        <v>1.698642</v>
      </c>
      <c r="AA8" s="108">
        <f>'Table3-4'!AS8+'Content Loss'!S8</f>
        <v>1.7032099999999999</v>
      </c>
    </row>
    <row r="9" spans="2:27" x14ac:dyDescent="0.25">
      <c r="B9" s="67" t="s">
        <v>20</v>
      </c>
      <c r="C9" s="124">
        <v>1125</v>
      </c>
      <c r="D9" s="125"/>
      <c r="E9" s="126">
        <v>165.41120950000001</v>
      </c>
      <c r="F9" s="127"/>
      <c r="G9" s="126">
        <v>43.817198930002867</v>
      </c>
      <c r="H9" s="127"/>
      <c r="I9" s="128">
        <v>8.5886514999999992</v>
      </c>
      <c r="J9" s="128">
        <v>25.022124000000002</v>
      </c>
      <c r="K9" s="128">
        <v>69.789150500000005</v>
      </c>
      <c r="L9" s="127"/>
      <c r="M9" s="126">
        <v>37.831869253471631</v>
      </c>
      <c r="N9" s="126">
        <v>30.753263653602701</v>
      </c>
      <c r="O9" s="126">
        <v>19.377840113209182</v>
      </c>
      <c r="P9" s="128"/>
      <c r="Q9" s="126">
        <f t="shared" si="0"/>
        <v>46.420520753471628</v>
      </c>
      <c r="R9" s="126">
        <f t="shared" si="1"/>
        <v>55.775387653602706</v>
      </c>
      <c r="S9" s="126">
        <f t="shared" si="2"/>
        <v>89.16699061320918</v>
      </c>
      <c r="U9" s="109">
        <v>2.9416423177841371</v>
      </c>
      <c r="V9" s="109">
        <v>12.04640210835991</v>
      </c>
      <c r="W9" s="109">
        <v>45.712268873263582</v>
      </c>
      <c r="Y9" s="108">
        <f>'Table3-4'!AQ9+'Content Loss'!Q9</f>
        <v>113.77656875347162</v>
      </c>
      <c r="Z9" s="108">
        <f>'Table3-4'!AR9+'Content Loss'!R9</f>
        <v>136.52171165360272</v>
      </c>
      <c r="AA9" s="108">
        <f>'Table3-4'!AS9+'Content Loss'!S9</f>
        <v>220.20832761320918</v>
      </c>
    </row>
    <row r="10" spans="2:27" x14ac:dyDescent="0.25">
      <c r="B10" s="67" t="s">
        <v>21</v>
      </c>
      <c r="C10" s="124">
        <v>363</v>
      </c>
      <c r="D10" s="125"/>
      <c r="E10" s="126">
        <v>59.294079500000002</v>
      </c>
      <c r="F10" s="127"/>
      <c r="G10" s="126">
        <v>14.20724790698246</v>
      </c>
      <c r="H10" s="127"/>
      <c r="I10" s="128">
        <v>1.6381954999999999</v>
      </c>
      <c r="J10" s="128">
        <v>5.8620384999999997</v>
      </c>
      <c r="K10" s="128">
        <v>13.725144</v>
      </c>
      <c r="L10" s="127"/>
      <c r="M10" s="126">
        <v>12.893105755069961</v>
      </c>
      <c r="N10" s="126">
        <v>10.660157257577429</v>
      </c>
      <c r="O10" s="126">
        <v>9.5145414261847456</v>
      </c>
      <c r="P10" s="128"/>
      <c r="Q10" s="126">
        <f t="shared" si="0"/>
        <v>14.531301255069961</v>
      </c>
      <c r="R10" s="126">
        <f t="shared" si="1"/>
        <v>16.522195757577428</v>
      </c>
      <c r="S10" s="126">
        <f t="shared" si="2"/>
        <v>23.239685426184746</v>
      </c>
      <c r="U10" s="109">
        <v>0.43453952538461982</v>
      </c>
      <c r="V10" s="109">
        <v>2.3463389035287281</v>
      </c>
      <c r="W10" s="109">
        <v>9.1511171124911836</v>
      </c>
      <c r="Y10" s="108">
        <f>'Table3-4'!AQ10+'Content Loss'!Q10</f>
        <v>34.69664225506996</v>
      </c>
      <c r="Z10" s="108">
        <f>'Table3-4'!AR10+'Content Loss'!R10</f>
        <v>39.035134757577424</v>
      </c>
      <c r="AA10" s="108">
        <f>'Table3-4'!AS10+'Content Loss'!S10</f>
        <v>53.538337426184739</v>
      </c>
    </row>
    <row r="11" spans="2:27" x14ac:dyDescent="0.25">
      <c r="B11" s="67" t="s">
        <v>22</v>
      </c>
      <c r="C11" s="124">
        <v>2568</v>
      </c>
      <c r="D11" s="125"/>
      <c r="E11" s="126">
        <v>395.13255249999997</v>
      </c>
      <c r="F11" s="127"/>
      <c r="G11" s="126">
        <v>175.0773043602608</v>
      </c>
      <c r="H11" s="127"/>
      <c r="I11" s="128">
        <v>230.28134750000001</v>
      </c>
      <c r="J11" s="128">
        <v>321.96086200000002</v>
      </c>
      <c r="K11" s="128">
        <v>358.75956350000001</v>
      </c>
      <c r="L11" s="127"/>
      <c r="M11" s="126">
        <v>59.219747902633088</v>
      </c>
      <c r="N11" s="126">
        <v>16.728959315832171</v>
      </c>
      <c r="O11" s="126">
        <v>4.9945919257234923</v>
      </c>
      <c r="P11" s="128"/>
      <c r="Q11" s="126">
        <f t="shared" si="0"/>
        <v>289.5010954026331</v>
      </c>
      <c r="R11" s="126">
        <f t="shared" si="1"/>
        <v>338.68982131583221</v>
      </c>
      <c r="S11" s="126">
        <f t="shared" si="2"/>
        <v>363.75415542572352</v>
      </c>
      <c r="U11" s="109">
        <v>115.411876718926</v>
      </c>
      <c r="V11" s="109">
        <v>163.84048435495359</v>
      </c>
      <c r="W11" s="109">
        <v>188.87944309540561</v>
      </c>
      <c r="Y11" s="108">
        <f>'Table3-4'!AQ11+'Content Loss'!Q11</f>
        <v>773.08402340263319</v>
      </c>
      <c r="Z11" s="108">
        <f>'Table3-4'!AR11+'Content Loss'!R11</f>
        <v>903.39650331583221</v>
      </c>
      <c r="AA11" s="108">
        <f>'Table3-4'!AS11+'Content Loss'!S11</f>
        <v>969.53619742572357</v>
      </c>
    </row>
    <row r="12" spans="2:27" x14ac:dyDescent="0.25">
      <c r="B12" s="67" t="s">
        <v>23</v>
      </c>
      <c r="C12" s="124">
        <v>342</v>
      </c>
      <c r="D12" s="125"/>
      <c r="E12" s="126">
        <v>52.495966000000003</v>
      </c>
      <c r="F12" s="127"/>
      <c r="G12" s="126">
        <v>18.223966048450261</v>
      </c>
      <c r="H12" s="127"/>
      <c r="I12" s="128">
        <v>36.027275000000003</v>
      </c>
      <c r="J12" s="128">
        <v>47.098161500000003</v>
      </c>
      <c r="K12" s="128">
        <v>49.495025499999997</v>
      </c>
      <c r="L12" s="127"/>
      <c r="M12" s="126">
        <v>2.7935854818852159</v>
      </c>
      <c r="N12" s="126">
        <v>0.5867547240265093</v>
      </c>
      <c r="O12" s="126">
        <v>0.39321536891577058</v>
      </c>
      <c r="P12" s="128"/>
      <c r="Q12" s="126">
        <f t="shared" si="0"/>
        <v>38.820860481885219</v>
      </c>
      <c r="R12" s="126">
        <f t="shared" si="1"/>
        <v>47.684916224026516</v>
      </c>
      <c r="S12" s="126">
        <f t="shared" si="2"/>
        <v>49.888240868915766</v>
      </c>
      <c r="U12" s="109">
        <v>20.891639358327289</v>
      </c>
      <c r="V12" s="109">
        <v>29.558440385289959</v>
      </c>
      <c r="W12" s="109">
        <v>31.672858577109519</v>
      </c>
      <c r="Y12" s="108">
        <f>'Table3-4'!AQ12+'Content Loss'!Q12</f>
        <v>103.27755648188521</v>
      </c>
      <c r="Z12" s="108">
        <f>'Table3-4'!AR12+'Content Loss'!R12</f>
        <v>124.58397722402651</v>
      </c>
      <c r="AA12" s="108">
        <f>'Table3-4'!AS12+'Content Loss'!S12</f>
        <v>130.44458186891578</v>
      </c>
    </row>
    <row r="13" spans="2:27" x14ac:dyDescent="0.25">
      <c r="B13" s="67" t="s">
        <v>24</v>
      </c>
      <c r="C13" s="124">
        <v>768</v>
      </c>
      <c r="D13" s="125"/>
      <c r="E13" s="126">
        <v>147.56939550000001</v>
      </c>
      <c r="F13" s="127"/>
      <c r="G13" s="126">
        <v>59.004737209573882</v>
      </c>
      <c r="H13" s="127"/>
      <c r="I13" s="128">
        <v>14.848001500000001</v>
      </c>
      <c r="J13" s="128">
        <v>49.833582</v>
      </c>
      <c r="K13" s="128">
        <v>80.677031999999997</v>
      </c>
      <c r="L13" s="127"/>
      <c r="M13" s="126">
        <v>47.209055352350973</v>
      </c>
      <c r="N13" s="126">
        <v>31.669288702173539</v>
      </c>
      <c r="O13" s="126">
        <v>22.127324159282971</v>
      </c>
      <c r="P13" s="128"/>
      <c r="Q13" s="126">
        <f t="shared" si="0"/>
        <v>62.057056852350975</v>
      </c>
      <c r="R13" s="126">
        <f t="shared" si="1"/>
        <v>81.502870702173539</v>
      </c>
      <c r="S13" s="126">
        <f t="shared" si="2"/>
        <v>102.80435615928297</v>
      </c>
      <c r="U13" s="109">
        <v>3.6325715073139442</v>
      </c>
      <c r="V13" s="109">
        <v>22.842547568321709</v>
      </c>
      <c r="W13" s="109">
        <v>43.986947561423442</v>
      </c>
      <c r="Y13" s="108">
        <f>'Table3-4'!AQ13+'Content Loss'!Q13</f>
        <v>143.47384685235096</v>
      </c>
      <c r="Z13" s="108">
        <f>'Table3-4'!AR13+'Content Loss'!R13</f>
        <v>181.65673770217353</v>
      </c>
      <c r="AA13" s="108">
        <f>'Table3-4'!AS13+'Content Loss'!S13</f>
        <v>229.15877315928299</v>
      </c>
    </row>
    <row r="14" spans="2:27" x14ac:dyDescent="0.25">
      <c r="B14" s="67" t="s">
        <v>25</v>
      </c>
      <c r="C14" s="124">
        <v>1235</v>
      </c>
      <c r="D14" s="125"/>
      <c r="E14" s="126">
        <v>227.397199</v>
      </c>
      <c r="F14" s="127"/>
      <c r="G14" s="126">
        <v>71.839298511902726</v>
      </c>
      <c r="H14" s="127"/>
      <c r="I14" s="128">
        <v>4.4414600000000002</v>
      </c>
      <c r="J14" s="128">
        <v>49.519596</v>
      </c>
      <c r="K14" s="128">
        <v>72.119094000000004</v>
      </c>
      <c r="L14" s="127"/>
      <c r="M14" s="126">
        <v>68.964264784687643</v>
      </c>
      <c r="N14" s="126">
        <v>39.008229608352309</v>
      </c>
      <c r="O14" s="126">
        <v>32.469293430890467</v>
      </c>
      <c r="P14" s="128"/>
      <c r="Q14" s="126">
        <f t="shared" si="0"/>
        <v>73.405724784687649</v>
      </c>
      <c r="R14" s="126">
        <f t="shared" si="1"/>
        <v>88.527825608352316</v>
      </c>
      <c r="S14" s="126">
        <f t="shared" si="2"/>
        <v>104.58838743089046</v>
      </c>
      <c r="U14" s="109">
        <v>1.716991869724364</v>
      </c>
      <c r="V14" s="109">
        <v>17.227616272783969</v>
      </c>
      <c r="W14" s="109">
        <v>33.195273086079347</v>
      </c>
      <c r="Y14" s="108">
        <f>'Table3-4'!AQ14+'Content Loss'!Q14</f>
        <v>164.51360778468765</v>
      </c>
      <c r="Z14" s="108">
        <f>'Table3-4'!AR14+'Content Loss'!R14</f>
        <v>196.66200260835231</v>
      </c>
      <c r="AA14" s="108">
        <f>'Table3-4'!AS14+'Content Loss'!S14</f>
        <v>234.26092543089047</v>
      </c>
    </row>
    <row r="15" spans="2:27" x14ac:dyDescent="0.25">
      <c r="B15" t="s">
        <v>26</v>
      </c>
      <c r="C15" s="127">
        <v>2576</v>
      </c>
      <c r="D15" s="125"/>
      <c r="E15" s="126">
        <v>1107.7683334999999</v>
      </c>
      <c r="F15" s="127"/>
      <c r="G15" s="126">
        <v>411.10839117772099</v>
      </c>
      <c r="H15" s="127"/>
      <c r="I15" s="128">
        <v>9.4179499999999999E-2</v>
      </c>
      <c r="J15" s="128">
        <v>37.453997999999999</v>
      </c>
      <c r="K15" s="128">
        <v>153.381394</v>
      </c>
      <c r="L15" s="127"/>
      <c r="M15" s="126">
        <v>411.03244334982492</v>
      </c>
      <c r="N15" s="126">
        <v>380.12062761137747</v>
      </c>
      <c r="O15" s="126">
        <v>316.07510466486292</v>
      </c>
      <c r="P15" s="128"/>
      <c r="Q15" s="126">
        <f t="shared" si="0"/>
        <v>411.12662284982491</v>
      </c>
      <c r="R15" s="126">
        <f t="shared" si="1"/>
        <v>417.57462561137748</v>
      </c>
      <c r="S15" s="126">
        <f t="shared" si="2"/>
        <v>469.45649866486292</v>
      </c>
      <c r="U15" s="109">
        <v>1.8231672103859418E-2</v>
      </c>
      <c r="V15" s="109">
        <v>6.7408625383081286</v>
      </c>
      <c r="W15" s="109">
        <v>58.822201901483062</v>
      </c>
      <c r="Y15" s="108">
        <f>'Table3-4'!AQ15+'Content Loss'!Q15</f>
        <v>841.4362918498249</v>
      </c>
      <c r="Z15" s="108">
        <f>'Table3-4'!AR15+'Content Loss'!R15</f>
        <v>854.47195861137743</v>
      </c>
      <c r="AA15" s="108">
        <f>'Table3-4'!AS15+'Content Loss'!S15</f>
        <v>960.94006566486291</v>
      </c>
    </row>
    <row r="16" spans="2:27" x14ac:dyDescent="0.25">
      <c r="B16" t="s">
        <v>27</v>
      </c>
      <c r="C16" s="127">
        <v>255</v>
      </c>
      <c r="D16" s="125"/>
      <c r="E16" s="126">
        <v>23.676462000000001</v>
      </c>
      <c r="F16" s="127"/>
      <c r="G16" s="126">
        <v>4.6363977128871561</v>
      </c>
      <c r="H16" s="127"/>
      <c r="I16" s="128">
        <v>5.8038955000000003</v>
      </c>
      <c r="J16" s="128">
        <v>11.927889499999999</v>
      </c>
      <c r="K16" s="128">
        <v>16.9308865</v>
      </c>
      <c r="L16" s="127"/>
      <c r="M16" s="126">
        <v>2.7610766631784989</v>
      </c>
      <c r="N16" s="126">
        <v>1.359990441844928</v>
      </c>
      <c r="O16" s="126">
        <v>0.63824539960787607</v>
      </c>
      <c r="P16" s="128"/>
      <c r="Q16" s="126">
        <f t="shared" si="0"/>
        <v>8.5649721631784992</v>
      </c>
      <c r="R16" s="126">
        <f t="shared" si="1"/>
        <v>13.287879941844928</v>
      </c>
      <c r="S16" s="126">
        <f t="shared" si="2"/>
        <v>17.569131899607875</v>
      </c>
      <c r="U16" s="109">
        <v>3.9434978538023899</v>
      </c>
      <c r="V16" s="109">
        <v>8.6717310626995943</v>
      </c>
      <c r="W16" s="109">
        <v>12.952881071240681</v>
      </c>
      <c r="Y16" s="108">
        <f>'Table3-4'!AQ16+'Content Loss'!Q16</f>
        <v>24.588379163178498</v>
      </c>
      <c r="Z16" s="108">
        <f>'Table3-4'!AR16+'Content Loss'!R16</f>
        <v>37.500808941844923</v>
      </c>
      <c r="AA16" s="108">
        <f>'Table3-4'!AS16+'Content Loss'!S16</f>
        <v>49.395081899607874</v>
      </c>
    </row>
    <row r="17" spans="2:27" x14ac:dyDescent="0.25">
      <c r="B17" t="s">
        <v>28</v>
      </c>
      <c r="C17" s="127">
        <v>709</v>
      </c>
      <c r="D17" s="125"/>
      <c r="E17" s="126">
        <v>81.833837000000003</v>
      </c>
      <c r="F17" s="127"/>
      <c r="G17" s="126">
        <v>21.02333592141435</v>
      </c>
      <c r="H17" s="127"/>
      <c r="I17" s="128">
        <v>7.3134000000000005E-2</v>
      </c>
      <c r="J17" s="128">
        <v>1.6523015000000001</v>
      </c>
      <c r="K17" s="128">
        <v>5.9430149999999999</v>
      </c>
      <c r="L17" s="127"/>
      <c r="M17" s="126">
        <v>20.923832430894532</v>
      </c>
      <c r="N17" s="126">
        <v>19.53977763081253</v>
      </c>
      <c r="O17" s="126">
        <v>17.627082339310459</v>
      </c>
      <c r="P17" s="128"/>
      <c r="Q17" s="126">
        <f t="shared" si="0"/>
        <v>20.996966430894531</v>
      </c>
      <c r="R17" s="126">
        <f t="shared" si="1"/>
        <v>21.19207913081253</v>
      </c>
      <c r="S17" s="126">
        <f t="shared" si="2"/>
        <v>23.570097339310458</v>
      </c>
      <c r="U17" s="109">
        <v>1.437216698503496E-2</v>
      </c>
      <c r="V17" s="109">
        <v>0.34959938671968882</v>
      </c>
      <c r="W17" s="109">
        <v>2.6126817400923521</v>
      </c>
      <c r="Y17" s="108">
        <f>'Table3-4'!AQ17+'Content Loss'!Q17</f>
        <v>61.265292430894526</v>
      </c>
      <c r="Z17" s="108">
        <f>'Table3-4'!AR17+'Content Loss'!R17</f>
        <v>61.852111130812531</v>
      </c>
      <c r="AA17" s="108">
        <f>'Table3-4'!AS17+'Content Loss'!S17</f>
        <v>67.710046339310452</v>
      </c>
    </row>
    <row r="18" spans="2:27" x14ac:dyDescent="0.25">
      <c r="B18" t="s">
        <v>29</v>
      </c>
      <c r="C18" s="127">
        <v>962</v>
      </c>
      <c r="D18" s="125"/>
      <c r="E18" s="126">
        <v>97.516481999999996</v>
      </c>
      <c r="F18" s="127"/>
      <c r="G18" s="126">
        <v>32.796088899390057</v>
      </c>
      <c r="H18" s="127"/>
      <c r="I18" s="128">
        <v>8.8889674999999997</v>
      </c>
      <c r="J18" s="128">
        <v>12.047186</v>
      </c>
      <c r="K18" s="128">
        <v>27.066200500000001</v>
      </c>
      <c r="L18" s="127"/>
      <c r="M18" s="126">
        <v>28.82372772587561</v>
      </c>
      <c r="N18" s="126">
        <v>27.909192460480551</v>
      </c>
      <c r="O18" s="126">
        <v>20.321647527171301</v>
      </c>
      <c r="P18" s="128"/>
      <c r="Q18" s="126">
        <f t="shared" si="0"/>
        <v>37.712695225875606</v>
      </c>
      <c r="R18" s="126">
        <f t="shared" si="1"/>
        <v>39.956378460480551</v>
      </c>
      <c r="S18" s="126">
        <f t="shared" si="2"/>
        <v>47.387848027171302</v>
      </c>
      <c r="U18" s="109">
        <v>4.93627106513072</v>
      </c>
      <c r="V18" s="109">
        <v>7.237302126953626</v>
      </c>
      <c r="W18" s="109">
        <v>14.98538300723159</v>
      </c>
      <c r="Y18" s="108">
        <f>'Table3-4'!AQ18+'Content Loss'!Q18</f>
        <v>104.5447562258756</v>
      </c>
      <c r="Z18" s="108">
        <f>'Table3-4'!AR18+'Content Loss'!R18</f>
        <v>110.92955946048055</v>
      </c>
      <c r="AA18" s="108">
        <f>'Table3-4'!AS18+'Content Loss'!S18</f>
        <v>132.15038702717129</v>
      </c>
    </row>
    <row r="19" spans="2:27" x14ac:dyDescent="0.25">
      <c r="B19" t="s">
        <v>30</v>
      </c>
      <c r="C19" s="127">
        <v>13</v>
      </c>
      <c r="D19" s="125"/>
      <c r="E19" s="126">
        <v>2.2696529999999999</v>
      </c>
      <c r="F19" s="127"/>
      <c r="G19" s="126">
        <v>0.83235095525073965</v>
      </c>
      <c r="H19" s="127"/>
      <c r="I19" s="128">
        <v>2.2624810000000002</v>
      </c>
      <c r="J19" s="128">
        <v>2.2696215</v>
      </c>
      <c r="K19" s="128">
        <v>2.2696529999999999</v>
      </c>
      <c r="L19" s="127"/>
      <c r="M19" s="126">
        <v>0</v>
      </c>
      <c r="N19" s="126">
        <v>0</v>
      </c>
      <c r="O19" s="126">
        <v>0</v>
      </c>
      <c r="P19" s="128"/>
      <c r="Q19" s="126">
        <f t="shared" si="0"/>
        <v>2.2624810000000002</v>
      </c>
      <c r="R19" s="126">
        <f t="shared" si="1"/>
        <v>2.2696215</v>
      </c>
      <c r="S19" s="126">
        <f t="shared" si="2"/>
        <v>2.2696529999999999</v>
      </c>
      <c r="U19" s="109">
        <v>1.43013004474926</v>
      </c>
      <c r="V19" s="109">
        <v>1.43727054474926</v>
      </c>
      <c r="W19" s="109">
        <v>1.4373020447492599</v>
      </c>
      <c r="Y19" s="108">
        <f>'Table3-4'!AQ19+'Content Loss'!Q19</f>
        <v>4.5967839999999995</v>
      </c>
      <c r="Z19" s="108">
        <f>'Table3-4'!AR19+'Content Loss'!R19</f>
        <v>4.6129544999999998</v>
      </c>
      <c r="AA19" s="108">
        <f>'Table3-4'!AS19+'Content Loss'!S19</f>
        <v>4.6130209999999998</v>
      </c>
    </row>
    <row r="20" spans="2:27" x14ac:dyDescent="0.25">
      <c r="B20" t="s">
        <v>31</v>
      </c>
      <c r="C20" s="127">
        <v>9</v>
      </c>
      <c r="D20" s="125"/>
      <c r="E20" s="126">
        <v>1.1304860000000001</v>
      </c>
      <c r="F20" s="127"/>
      <c r="G20" s="126">
        <v>0.50369709422457243</v>
      </c>
      <c r="H20" s="127"/>
      <c r="I20" s="128">
        <v>0.54253200000000001</v>
      </c>
      <c r="J20" s="128">
        <v>1.127796</v>
      </c>
      <c r="K20" s="128">
        <v>1.1304860000000001</v>
      </c>
      <c r="L20" s="127"/>
      <c r="M20" s="126">
        <v>0.12980842552167179</v>
      </c>
      <c r="N20" s="126">
        <v>0</v>
      </c>
      <c r="O20" s="126">
        <v>0</v>
      </c>
      <c r="P20" s="128"/>
      <c r="Q20" s="126">
        <f t="shared" si="0"/>
        <v>0.67234042552167184</v>
      </c>
      <c r="R20" s="126">
        <f t="shared" si="1"/>
        <v>1.127796</v>
      </c>
      <c r="S20" s="126">
        <f t="shared" si="2"/>
        <v>1.1304860000000001</v>
      </c>
      <c r="U20" s="109">
        <v>0.16864333129709941</v>
      </c>
      <c r="V20" s="109">
        <v>0.62409890577542759</v>
      </c>
      <c r="W20" s="109">
        <v>0.62678890577542756</v>
      </c>
      <c r="Y20" s="108">
        <f>'Table3-4'!AQ20+'Content Loss'!Q20</f>
        <v>1.3446814255216719</v>
      </c>
      <c r="Z20" s="108">
        <f>'Table3-4'!AR20+'Content Loss'!R20</f>
        <v>2.255592</v>
      </c>
      <c r="AA20" s="108">
        <f>'Table3-4'!AS20+'Content Loss'!S20</f>
        <v>2.2609720000000002</v>
      </c>
    </row>
    <row r="21" spans="2:27" x14ac:dyDescent="0.25">
      <c r="B21" t="s">
        <v>32</v>
      </c>
      <c r="C21" s="127">
        <v>285</v>
      </c>
      <c r="D21" s="125"/>
      <c r="E21" s="126">
        <v>21.065275499999998</v>
      </c>
      <c r="F21" s="127"/>
      <c r="G21" s="126">
        <v>7.8285128492072076</v>
      </c>
      <c r="H21" s="127"/>
      <c r="I21" s="128">
        <v>19.432512500000001</v>
      </c>
      <c r="J21" s="128">
        <v>20.3272485</v>
      </c>
      <c r="K21" s="128">
        <v>20.461831499999999</v>
      </c>
      <c r="L21" s="127"/>
      <c r="M21" s="126">
        <v>0.25749082067210982</v>
      </c>
      <c r="N21" s="126">
        <v>0.25749082067210982</v>
      </c>
      <c r="O21" s="126">
        <v>0.18315857357482621</v>
      </c>
      <c r="P21" s="128"/>
      <c r="Q21" s="126">
        <f t="shared" si="0"/>
        <v>19.690003320672112</v>
      </c>
      <c r="R21" s="126">
        <f t="shared" si="1"/>
        <v>20.58473932067211</v>
      </c>
      <c r="S21" s="126">
        <f t="shared" si="2"/>
        <v>20.644990073574824</v>
      </c>
      <c r="U21" s="109">
        <v>11.861490471464901</v>
      </c>
      <c r="V21" s="109">
        <v>12.761724305526521</v>
      </c>
      <c r="W21" s="109">
        <v>12.81647722436762</v>
      </c>
      <c r="Y21" s="108">
        <f>'Table3-4'!AQ21+'Content Loss'!Q21</f>
        <v>56.084021320672107</v>
      </c>
      <c r="Z21" s="108">
        <f>'Table3-4'!AR21+'Content Loss'!R21</f>
        <v>58.764745320672105</v>
      </c>
      <c r="AA21" s="108">
        <f>'Table3-4'!AS21+'Content Loss'!S21</f>
        <v>58.889342073574824</v>
      </c>
    </row>
    <row r="22" spans="2:27" x14ac:dyDescent="0.25">
      <c r="B22" t="s">
        <v>33</v>
      </c>
      <c r="C22" s="127">
        <v>1623</v>
      </c>
      <c r="D22" s="125"/>
      <c r="E22" s="126">
        <v>239.21772350000001</v>
      </c>
      <c r="F22" s="127"/>
      <c r="G22" s="126">
        <v>69.735392343403547</v>
      </c>
      <c r="H22" s="127"/>
      <c r="I22" s="128">
        <v>64.085074500000005</v>
      </c>
      <c r="J22" s="128">
        <v>163.115433</v>
      </c>
      <c r="K22" s="128">
        <v>201.06285700000001</v>
      </c>
      <c r="L22" s="127"/>
      <c r="M22" s="126">
        <v>31.484036942614662</v>
      </c>
      <c r="N22" s="126">
        <v>11.79432404641979</v>
      </c>
      <c r="O22" s="126">
        <v>5.9382864728160349</v>
      </c>
      <c r="P22" s="128"/>
      <c r="Q22" s="126">
        <f t="shared" si="0"/>
        <v>95.56911144261467</v>
      </c>
      <c r="R22" s="126">
        <f t="shared" si="1"/>
        <v>174.9097570464198</v>
      </c>
      <c r="S22" s="126">
        <f t="shared" si="2"/>
        <v>207.00114347281604</v>
      </c>
      <c r="U22" s="109">
        <v>29.233193006510831</v>
      </c>
      <c r="V22" s="109">
        <v>106.04770794836401</v>
      </c>
      <c r="W22" s="109">
        <v>137.39735723490699</v>
      </c>
      <c r="Y22" s="108">
        <f>'Table3-4'!AQ22+'Content Loss'!Q22</f>
        <v>252.72781944261465</v>
      </c>
      <c r="Z22" s="108">
        <f>'Table3-4'!AR22+'Content Loss'!R22</f>
        <v>455.75861104641979</v>
      </c>
      <c r="AA22" s="108">
        <f>'Table3-4'!AS22+'Content Loss'!S22</f>
        <v>536.82927247281611</v>
      </c>
    </row>
    <row r="23" spans="2:27" x14ac:dyDescent="0.25">
      <c r="B23" t="s">
        <v>34</v>
      </c>
      <c r="C23" s="127">
        <v>539</v>
      </c>
      <c r="D23" s="125"/>
      <c r="E23" s="126">
        <v>85.947247000000004</v>
      </c>
      <c r="F23" s="127"/>
      <c r="G23" s="126">
        <v>29.779017919731579</v>
      </c>
      <c r="H23" s="127"/>
      <c r="I23" s="128">
        <v>72.817590499999994</v>
      </c>
      <c r="J23" s="128">
        <v>78.063193999999996</v>
      </c>
      <c r="K23" s="128">
        <v>80.924295000000001</v>
      </c>
      <c r="L23" s="127"/>
      <c r="M23" s="126">
        <v>1.1123389026393951</v>
      </c>
      <c r="N23" s="126">
        <v>0.65833211969767369</v>
      </c>
      <c r="O23" s="126">
        <v>0.4517879578637794</v>
      </c>
      <c r="P23" s="128"/>
      <c r="Q23" s="126">
        <f t="shared" si="0"/>
        <v>73.929929402639388</v>
      </c>
      <c r="R23" s="126">
        <f t="shared" si="1"/>
        <v>78.721526119697671</v>
      </c>
      <c r="S23" s="126">
        <f t="shared" si="2"/>
        <v>81.376082957863787</v>
      </c>
      <c r="U23" s="109">
        <v>44.242336710866169</v>
      </c>
      <c r="V23" s="109">
        <v>48.948894271367728</v>
      </c>
      <c r="W23" s="109">
        <v>51.5970650381322</v>
      </c>
      <c r="Y23" s="108">
        <f>'Table3-4'!AQ23+'Content Loss'!Q23</f>
        <v>209.48733340263936</v>
      </c>
      <c r="Z23" s="108">
        <f>'Table3-4'!AR23+'Content Loss'!R23</f>
        <v>220.68754711969765</v>
      </c>
      <c r="AA23" s="108">
        <f>'Table3-4'!AS23+'Content Loss'!S23</f>
        <v>227.8326709578638</v>
      </c>
    </row>
    <row r="24" spans="2:27" x14ac:dyDescent="0.25">
      <c r="B24" t="s">
        <v>35</v>
      </c>
      <c r="C24" s="127">
        <v>11396</v>
      </c>
      <c r="D24" s="125"/>
      <c r="E24" s="126">
        <v>3145.217447</v>
      </c>
      <c r="F24" s="127"/>
      <c r="G24" s="126">
        <v>872.67446886707512</v>
      </c>
      <c r="H24" s="127"/>
      <c r="I24" s="128">
        <v>90.042807499999995</v>
      </c>
      <c r="J24" s="128">
        <v>183.96445249999999</v>
      </c>
      <c r="K24" s="128">
        <v>482.269295</v>
      </c>
      <c r="L24" s="127"/>
      <c r="M24" s="126">
        <v>805.23206709069223</v>
      </c>
      <c r="N24" s="126">
        <v>747.19137164416009</v>
      </c>
      <c r="O24" s="126">
        <v>631.54583550991629</v>
      </c>
      <c r="P24" s="128"/>
      <c r="Q24" s="126">
        <f t="shared" si="0"/>
        <v>895.27487459069221</v>
      </c>
      <c r="R24" s="126">
        <f t="shared" si="1"/>
        <v>931.15582414416008</v>
      </c>
      <c r="S24" s="126">
        <f t="shared" si="2"/>
        <v>1113.8151305099163</v>
      </c>
      <c r="U24" s="109">
        <v>23.785204230783069</v>
      </c>
      <c r="V24" s="109">
        <v>59.955840351224047</v>
      </c>
      <c r="W24" s="109">
        <v>244.87958267149921</v>
      </c>
      <c r="Y24" s="108">
        <f>'Table3-4'!AQ24+'Content Loss'!Q24</f>
        <v>1914.3758815906922</v>
      </c>
      <c r="Z24" s="108">
        <f>'Table3-4'!AR24+'Content Loss'!R24</f>
        <v>1995.9484771441601</v>
      </c>
      <c r="AA24" s="108">
        <f>'Table3-4'!AS24+'Content Loss'!S24</f>
        <v>2387.2323895099162</v>
      </c>
    </row>
    <row r="25" spans="2:27" x14ac:dyDescent="0.25">
      <c r="C25" s="44"/>
      <c r="E25" s="108"/>
      <c r="F25" s="44"/>
      <c r="G25" s="108"/>
      <c r="H25" s="44"/>
      <c r="I25" s="109"/>
      <c r="J25" s="109"/>
      <c r="K25" s="109"/>
      <c r="L25" s="44"/>
      <c r="M25" s="108"/>
      <c r="N25" s="108"/>
      <c r="O25" s="108"/>
      <c r="P25" s="109"/>
      <c r="Q25" s="108"/>
      <c r="R25" s="108"/>
      <c r="S25" s="108"/>
      <c r="U25" s="109"/>
      <c r="V25" s="109"/>
      <c r="W25" s="109"/>
    </row>
    <row r="26" spans="2:27" ht="15.75" customHeight="1" thickBot="1" x14ac:dyDescent="0.3">
      <c r="B26" s="69"/>
      <c r="C26" s="70"/>
      <c r="E26" s="111"/>
      <c r="G26" s="111"/>
      <c r="H26" s="16"/>
      <c r="I26" s="110"/>
      <c r="J26" s="110"/>
      <c r="K26" s="109"/>
      <c r="L26" s="16"/>
      <c r="M26" s="112"/>
      <c r="N26" s="112"/>
      <c r="O26" s="112"/>
      <c r="P26" s="110"/>
      <c r="Q26" s="108"/>
      <c r="R26" s="108"/>
      <c r="S26" s="108"/>
      <c r="U26" s="110"/>
      <c r="V26" s="110"/>
      <c r="W26" s="109"/>
    </row>
    <row r="27" spans="2:27" ht="15.75" customHeight="1" thickBot="1" x14ac:dyDescent="0.3">
      <c r="B27" s="62" t="s">
        <v>36</v>
      </c>
      <c r="C27" s="63">
        <f>SUM(C7:C26)</f>
        <v>27143</v>
      </c>
      <c r="E27" s="63">
        <f>ROUNDUP(SUM(E7:E26),-1)</f>
        <v>6140</v>
      </c>
      <c r="G27" s="63">
        <f>ROUNDUP(SUM(G7:G26),-1)</f>
        <v>1920</v>
      </c>
      <c r="H27" s="44"/>
      <c r="I27" s="63">
        <f>ROUNDUP(SUM(I7:I26),-1)</f>
        <v>580</v>
      </c>
      <c r="J27" s="63">
        <f>ROUNDUP(SUM(J7:J26),-1)</f>
        <v>1100</v>
      </c>
      <c r="K27" s="63">
        <f>ROUNDUP(SUM(K7:K26),-1)</f>
        <v>1770</v>
      </c>
      <c r="L27" s="44"/>
      <c r="M27" s="63">
        <f>ROUNDUP(SUM(M7:M26),-1)</f>
        <v>1600</v>
      </c>
      <c r="N27" s="63">
        <f>ROUNDUP(SUM(N7:N26),-1)</f>
        <v>1370</v>
      </c>
      <c r="O27" s="63">
        <f>ROUNDUP(SUM(O7:O26),-1)</f>
        <v>1120</v>
      </c>
      <c r="P27" s="45"/>
      <c r="Q27" s="63">
        <f>ROUNDUP(SUM(Q7:Q26),-1)</f>
        <v>2180</v>
      </c>
      <c r="R27" s="63">
        <f>ROUNDUP(SUM(R7:R26),-1)</f>
        <v>2460</v>
      </c>
      <c r="S27" s="63">
        <f>ROUNDUP(SUM(S7:S26),-1)</f>
        <v>2890</v>
      </c>
      <c r="U27" s="63">
        <f>ROUNDUP(SUM(U7:U26),-1)</f>
        <v>280</v>
      </c>
      <c r="V27" s="63">
        <f>ROUNDUP(SUM(V7:V26),-1)</f>
        <v>560</v>
      </c>
      <c r="W27" s="63">
        <f>ROUNDUP(SUM(W7:W26),-1)</f>
        <v>980</v>
      </c>
      <c r="Y27" s="63">
        <f>ROUNDUP(SUM(Y7:Y26),-1)</f>
        <v>5040</v>
      </c>
      <c r="Z27" s="63">
        <f>ROUNDUP(SUM(Z7:Z26),-1)</f>
        <v>5750</v>
      </c>
      <c r="AA27" s="63">
        <f>ROUNDUP(SUM(AA7:AA26),-1)</f>
        <v>6730</v>
      </c>
    </row>
    <row r="29" spans="2:27" x14ac:dyDescent="0.25">
      <c r="Q29" s="44"/>
      <c r="R29" s="44"/>
      <c r="S29" s="44"/>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2"/>
  <sheetViews>
    <sheetView workbookViewId="0"/>
  </sheetViews>
  <sheetFormatPr defaultRowHeight="15" x14ac:dyDescent="0.25"/>
  <cols>
    <col min="2" max="2" width="29.7109375" customWidth="1"/>
    <col min="4" max="8" width="10.5703125" customWidth="1"/>
  </cols>
  <sheetData>
    <row r="1" spans="2:9" x14ac:dyDescent="0.25">
      <c r="B1" s="73" t="s">
        <v>147</v>
      </c>
    </row>
    <row r="2" spans="2:9" ht="26.25" customHeight="1" x14ac:dyDescent="0.4">
      <c r="B2" s="82"/>
    </row>
    <row r="3" spans="2:9" ht="15.75" customHeight="1" thickBot="1" x14ac:dyDescent="0.3"/>
    <row r="4" spans="2:9" x14ac:dyDescent="0.25">
      <c r="B4" s="177" t="s">
        <v>180</v>
      </c>
      <c r="C4" s="178" t="s">
        <v>132</v>
      </c>
      <c r="D4" s="178" t="s">
        <v>148</v>
      </c>
      <c r="E4" s="178" t="s">
        <v>149</v>
      </c>
      <c r="F4" s="178" t="s">
        <v>150</v>
      </c>
      <c r="G4" s="178" t="s">
        <v>151</v>
      </c>
      <c r="H4" s="178" t="s">
        <v>152</v>
      </c>
      <c r="I4" s="178" t="s">
        <v>181</v>
      </c>
    </row>
    <row r="5" spans="2:9" x14ac:dyDescent="0.25">
      <c r="B5" s="161"/>
      <c r="C5" s="161"/>
      <c r="D5" s="161"/>
      <c r="E5" s="161"/>
      <c r="F5" s="161"/>
      <c r="G5" s="161"/>
      <c r="H5" s="161"/>
      <c r="I5" s="161"/>
    </row>
    <row r="6" spans="2:9" ht="15.75" customHeight="1" thickBot="1" x14ac:dyDescent="0.3">
      <c r="B6" s="165"/>
      <c r="C6" s="165"/>
      <c r="D6" s="165"/>
      <c r="E6" s="165"/>
      <c r="F6" s="165"/>
      <c r="G6" s="165"/>
      <c r="H6" s="165"/>
      <c r="I6" s="165"/>
    </row>
    <row r="7" spans="2:9" x14ac:dyDescent="0.25">
      <c r="B7" t="s">
        <v>182</v>
      </c>
      <c r="C7" s="44">
        <v>19537.4054</v>
      </c>
      <c r="D7" s="44">
        <v>2440.8319999999999</v>
      </c>
      <c r="E7" s="44">
        <v>3736.4452999999999</v>
      </c>
      <c r="F7" s="44">
        <v>4320.8931000000002</v>
      </c>
      <c r="G7" s="44">
        <v>5424.3036000000002</v>
      </c>
      <c r="H7" s="44">
        <v>3614.9313999999999</v>
      </c>
      <c r="I7" s="44">
        <v>17096.573400000001</v>
      </c>
    </row>
    <row r="8" spans="2:9" x14ac:dyDescent="0.25">
      <c r="B8" t="s">
        <v>170</v>
      </c>
      <c r="C8" s="44">
        <v>792.80150000000003</v>
      </c>
      <c r="D8" s="44">
        <v>139.4153</v>
      </c>
      <c r="E8" s="44">
        <v>121.5311</v>
      </c>
      <c r="F8" s="44">
        <v>163.7758</v>
      </c>
      <c r="G8" s="44">
        <v>270.57279999999997</v>
      </c>
      <c r="H8" s="44">
        <v>97.506500000000003</v>
      </c>
      <c r="I8" s="44">
        <v>653.38619999999992</v>
      </c>
    </row>
    <row r="9" spans="2:9" x14ac:dyDescent="0.25">
      <c r="B9" t="s">
        <v>183</v>
      </c>
      <c r="C9" s="44">
        <v>6282.4874</v>
      </c>
      <c r="D9" s="44">
        <v>1395.9546</v>
      </c>
      <c r="E9" s="44">
        <v>1524.3329000000001</v>
      </c>
      <c r="F9" s="44">
        <v>1284.5047999999999</v>
      </c>
      <c r="G9" s="44">
        <v>1587.9446</v>
      </c>
      <c r="H9" s="44">
        <v>489.75049999999999</v>
      </c>
      <c r="I9" s="44">
        <v>4886.5328</v>
      </c>
    </row>
    <row r="10" spans="2:9" x14ac:dyDescent="0.25">
      <c r="B10" t="s">
        <v>184</v>
      </c>
      <c r="C10" s="44">
        <v>352.91430000000003</v>
      </c>
      <c r="D10" s="44">
        <v>57.863999999999997</v>
      </c>
      <c r="E10" s="44">
        <v>65.910799999999995</v>
      </c>
      <c r="F10" s="44">
        <v>86.495800000000003</v>
      </c>
      <c r="G10" s="44">
        <v>103.101</v>
      </c>
      <c r="H10" s="44">
        <v>39.542700000000004</v>
      </c>
      <c r="I10" s="44">
        <v>295.05029999999999</v>
      </c>
    </row>
    <row r="11" spans="2:9" x14ac:dyDescent="0.25">
      <c r="B11" t="s">
        <v>185</v>
      </c>
      <c r="C11" s="44">
        <v>57.986699999999999</v>
      </c>
      <c r="D11" s="44">
        <v>8.1198999999999995</v>
      </c>
      <c r="E11" s="44">
        <v>7.6615000000000002</v>
      </c>
      <c r="F11" s="44">
        <v>11.4716</v>
      </c>
      <c r="G11" s="44">
        <v>20.3719</v>
      </c>
      <c r="H11" s="44">
        <v>10.361800000000001</v>
      </c>
      <c r="I11" s="44">
        <v>49.866799999999998</v>
      </c>
    </row>
    <row r="12" spans="2:9" x14ac:dyDescent="0.25">
      <c r="B12" t="s">
        <v>186</v>
      </c>
      <c r="C12" s="44">
        <v>112.973</v>
      </c>
      <c r="D12" s="44">
        <v>11.3278</v>
      </c>
      <c r="E12" s="44">
        <v>10.41</v>
      </c>
      <c r="F12" s="44">
        <v>27.271899999999999</v>
      </c>
      <c r="G12" s="44">
        <v>46.277200000000001</v>
      </c>
      <c r="H12" s="44">
        <v>17.6861</v>
      </c>
      <c r="I12" s="44">
        <v>101.6452</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54</v>
      </c>
      <c r="C27" s="81">
        <f t="shared" ref="C27:I27" si="0">SUM(C7:C26)</f>
        <v>27136.568300000006</v>
      </c>
      <c r="D27" s="81">
        <f t="shared" si="0"/>
        <v>4053.5136000000002</v>
      </c>
      <c r="E27" s="81">
        <f t="shared" si="0"/>
        <v>5466.2915999999996</v>
      </c>
      <c r="F27" s="81">
        <f t="shared" si="0"/>
        <v>5894.4129999999996</v>
      </c>
      <c r="G27" s="81">
        <f t="shared" si="0"/>
        <v>7452.5711000000001</v>
      </c>
      <c r="H27" s="81">
        <f t="shared" si="0"/>
        <v>4269.7789999999995</v>
      </c>
      <c r="I27" s="81">
        <f t="shared" si="0"/>
        <v>23083.054700000001</v>
      </c>
    </row>
    <row r="28" spans="2:9" ht="15.75" thickBot="1" x14ac:dyDescent="0.3">
      <c r="B28" s="71" t="s">
        <v>203</v>
      </c>
      <c r="C28" s="138">
        <f>SUM(D28:H28)</f>
        <v>0.99999999999999978</v>
      </c>
      <c r="D28" s="137">
        <f>D27/$C27</f>
        <v>0.14937458396314612</v>
      </c>
      <c r="E28" s="137">
        <f>E27/$C27</f>
        <v>0.2014363621652189</v>
      </c>
      <c r="F28" s="137">
        <f>F27/$C27</f>
        <v>0.21721291118449926</v>
      </c>
      <c r="G28" s="137">
        <f>G27/$C27</f>
        <v>0.27463203960096894</v>
      </c>
      <c r="H28" s="137">
        <f>H27/$C27</f>
        <v>0.15734410308616653</v>
      </c>
      <c r="I28" s="137">
        <f>I27/C27</f>
        <v>0.85062541603685371</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3" max="3" width="14.7109375" customWidth="1"/>
    <col min="4" max="4" width="3" customWidth="1"/>
    <col min="8" max="8" width="2.7109375" customWidth="1"/>
    <col min="12" max="12" width="2.85546875" customWidth="1"/>
  </cols>
  <sheetData>
    <row r="1" spans="2:11" ht="15" customHeight="1" x14ac:dyDescent="0.25">
      <c r="E1" s="115"/>
      <c r="F1" s="115"/>
      <c r="G1" s="115"/>
      <c r="I1" s="115"/>
      <c r="J1" s="115"/>
      <c r="K1" s="115"/>
    </row>
    <row r="2" spans="2:11" x14ac:dyDescent="0.25">
      <c r="E2" s="115"/>
      <c r="F2" s="115"/>
      <c r="G2" s="115"/>
      <c r="I2" s="115"/>
      <c r="J2" s="115"/>
      <c r="K2" s="115"/>
    </row>
    <row r="3" spans="2:11" x14ac:dyDescent="0.25">
      <c r="E3" s="115"/>
      <c r="F3" s="115"/>
      <c r="G3" s="115"/>
      <c r="I3" s="115"/>
      <c r="J3" s="115"/>
      <c r="K3" s="115"/>
    </row>
    <row r="4" spans="2:11" ht="18" customHeight="1" thickBot="1" x14ac:dyDescent="0.3">
      <c r="C4" s="66" t="s">
        <v>59</v>
      </c>
      <c r="E4" s="115"/>
      <c r="F4" s="115"/>
      <c r="G4" s="115"/>
      <c r="I4" s="115"/>
      <c r="J4" s="115"/>
      <c r="K4" s="115"/>
    </row>
    <row r="5" spans="2:11" ht="39.75" customHeight="1" thickBot="1" x14ac:dyDescent="0.3">
      <c r="B5" s="56"/>
      <c r="C5" s="153" t="s">
        <v>187</v>
      </c>
      <c r="E5" s="153" t="s">
        <v>188</v>
      </c>
      <c r="F5" s="149"/>
      <c r="G5" s="149"/>
      <c r="I5" s="153" t="s">
        <v>189</v>
      </c>
      <c r="J5" s="149"/>
      <c r="K5" s="149"/>
    </row>
    <row r="6" spans="2:11" ht="15.75" customHeight="1" thickBot="1" x14ac:dyDescent="0.3">
      <c r="B6" s="53" t="s">
        <v>14</v>
      </c>
      <c r="C6" s="149"/>
      <c r="E6" s="47" t="s">
        <v>77</v>
      </c>
      <c r="F6" s="47" t="s">
        <v>78</v>
      </c>
      <c r="G6" s="47" t="s">
        <v>79</v>
      </c>
      <c r="I6" s="47" t="s">
        <v>77</v>
      </c>
      <c r="J6" s="47" t="s">
        <v>78</v>
      </c>
      <c r="K6" s="47" t="s">
        <v>79</v>
      </c>
    </row>
    <row r="7" spans="2:11" x14ac:dyDescent="0.25">
      <c r="B7" t="s">
        <v>18</v>
      </c>
      <c r="C7" s="44">
        <v>70</v>
      </c>
      <c r="E7" s="44">
        <v>11</v>
      </c>
      <c r="F7" s="44">
        <v>22</v>
      </c>
      <c r="G7" s="44">
        <v>42</v>
      </c>
      <c r="I7" s="130">
        <f t="shared" ref="I7:I27" si="0">IFERROR(E7/C7, "NaN")</f>
        <v>0.15714285714285714</v>
      </c>
      <c r="J7" s="130">
        <f t="shared" ref="J7:J27" si="1">IFERROR(F7/C7, "NaN")</f>
        <v>0.31428571428571428</v>
      </c>
      <c r="K7" s="130">
        <f t="shared" ref="K7:K27" si="2">IFERROR(G7/C7, "NaN")</f>
        <v>0.6</v>
      </c>
    </row>
    <row r="8" spans="2:11" x14ac:dyDescent="0.25">
      <c r="B8" t="s">
        <v>19</v>
      </c>
      <c r="C8" s="44">
        <v>2</v>
      </c>
      <c r="E8" s="44">
        <v>1</v>
      </c>
      <c r="F8" s="44">
        <v>2</v>
      </c>
      <c r="G8" s="44">
        <v>2</v>
      </c>
      <c r="I8" s="130">
        <f t="shared" si="0"/>
        <v>0.5</v>
      </c>
      <c r="J8" s="130">
        <f t="shared" si="1"/>
        <v>1</v>
      </c>
      <c r="K8" s="130">
        <f t="shared" si="2"/>
        <v>1</v>
      </c>
    </row>
    <row r="9" spans="2:11" x14ac:dyDescent="0.25">
      <c r="B9" t="s">
        <v>20</v>
      </c>
      <c r="C9" s="44">
        <v>76</v>
      </c>
      <c r="E9" s="44">
        <v>28</v>
      </c>
      <c r="F9" s="44">
        <v>35</v>
      </c>
      <c r="G9" s="44">
        <v>58</v>
      </c>
      <c r="I9" s="130">
        <f t="shared" si="0"/>
        <v>0.36842105263157893</v>
      </c>
      <c r="J9" s="130">
        <f t="shared" si="1"/>
        <v>0.46052631578947367</v>
      </c>
      <c r="K9" s="130">
        <f t="shared" si="2"/>
        <v>0.76315789473684215</v>
      </c>
    </row>
    <row r="10" spans="2:11" x14ac:dyDescent="0.25">
      <c r="B10" t="s">
        <v>21</v>
      </c>
      <c r="C10" s="44">
        <v>34</v>
      </c>
      <c r="E10" s="44">
        <v>12</v>
      </c>
      <c r="F10" s="44">
        <v>17</v>
      </c>
      <c r="G10" s="44">
        <v>28</v>
      </c>
      <c r="I10" s="130">
        <f t="shared" si="0"/>
        <v>0.35294117647058826</v>
      </c>
      <c r="J10" s="130">
        <f t="shared" si="1"/>
        <v>0.5</v>
      </c>
      <c r="K10" s="130">
        <f t="shared" si="2"/>
        <v>0.82352941176470584</v>
      </c>
    </row>
    <row r="11" spans="2:11" x14ac:dyDescent="0.25">
      <c r="B11" t="s">
        <v>22</v>
      </c>
      <c r="C11" s="44">
        <v>52</v>
      </c>
      <c r="E11" s="44">
        <v>52</v>
      </c>
      <c r="F11" s="44">
        <v>52</v>
      </c>
      <c r="G11" s="44">
        <v>52</v>
      </c>
      <c r="I11" s="130">
        <f t="shared" si="0"/>
        <v>1</v>
      </c>
      <c r="J11" s="130">
        <f t="shared" si="1"/>
        <v>1</v>
      </c>
      <c r="K11" s="130">
        <f t="shared" si="2"/>
        <v>1</v>
      </c>
    </row>
    <row r="12" spans="2:11" x14ac:dyDescent="0.25">
      <c r="B12" t="s">
        <v>23</v>
      </c>
      <c r="C12" s="44">
        <v>14</v>
      </c>
      <c r="E12" s="44">
        <v>14</v>
      </c>
      <c r="F12" s="44">
        <v>14</v>
      </c>
      <c r="G12" s="44">
        <v>14</v>
      </c>
      <c r="I12" s="130">
        <f t="shared" si="0"/>
        <v>1</v>
      </c>
      <c r="J12" s="130">
        <f t="shared" si="1"/>
        <v>1</v>
      </c>
      <c r="K12" s="130">
        <f t="shared" si="2"/>
        <v>1</v>
      </c>
    </row>
    <row r="13" spans="2:11" x14ac:dyDescent="0.25">
      <c r="B13" t="s">
        <v>24</v>
      </c>
      <c r="C13" s="44">
        <v>99</v>
      </c>
      <c r="E13" s="44">
        <v>50</v>
      </c>
      <c r="F13" s="44">
        <v>91</v>
      </c>
      <c r="G13" s="44">
        <v>94</v>
      </c>
      <c r="I13" s="130">
        <f t="shared" si="0"/>
        <v>0.50505050505050508</v>
      </c>
      <c r="J13" s="130">
        <f t="shared" si="1"/>
        <v>0.91919191919191923</v>
      </c>
      <c r="K13" s="130">
        <f t="shared" si="2"/>
        <v>0.9494949494949495</v>
      </c>
    </row>
    <row r="14" spans="2:11" x14ac:dyDescent="0.25">
      <c r="B14" t="s">
        <v>25</v>
      </c>
      <c r="C14" s="44">
        <v>52</v>
      </c>
      <c r="E14" s="44">
        <v>4</v>
      </c>
      <c r="F14" s="44">
        <v>19</v>
      </c>
      <c r="G14" s="44">
        <v>31</v>
      </c>
      <c r="I14" s="130">
        <f t="shared" si="0"/>
        <v>7.6923076923076927E-2</v>
      </c>
      <c r="J14" s="130">
        <f t="shared" si="1"/>
        <v>0.36538461538461536</v>
      </c>
      <c r="K14" s="130">
        <f t="shared" si="2"/>
        <v>0.59615384615384615</v>
      </c>
    </row>
    <row r="15" spans="2:11" x14ac:dyDescent="0.25">
      <c r="B15" t="s">
        <v>26</v>
      </c>
      <c r="C15" s="44">
        <v>410</v>
      </c>
      <c r="E15" s="44">
        <v>2</v>
      </c>
      <c r="F15" s="44">
        <v>65</v>
      </c>
      <c r="G15" s="44">
        <v>105</v>
      </c>
      <c r="I15" s="130">
        <f t="shared" si="0"/>
        <v>4.8780487804878049E-3</v>
      </c>
      <c r="J15" s="130">
        <f t="shared" si="1"/>
        <v>0.15853658536585366</v>
      </c>
      <c r="K15" s="130">
        <f t="shared" si="2"/>
        <v>0.25609756097560976</v>
      </c>
    </row>
    <row r="16" spans="2:11" x14ac:dyDescent="0.25">
      <c r="B16" t="s">
        <v>27</v>
      </c>
      <c r="C16" s="44">
        <v>0</v>
      </c>
      <c r="E16" s="44">
        <v>0</v>
      </c>
      <c r="F16" s="44">
        <v>0</v>
      </c>
      <c r="G16" s="44">
        <v>0</v>
      </c>
      <c r="I16" s="130" t="str">
        <f t="shared" si="0"/>
        <v>NaN</v>
      </c>
      <c r="J16" s="130" t="str">
        <f t="shared" si="1"/>
        <v>NaN</v>
      </c>
      <c r="K16" s="130" t="str">
        <f t="shared" si="2"/>
        <v>NaN</v>
      </c>
    </row>
    <row r="17" spans="2:11" x14ac:dyDescent="0.25">
      <c r="B17" t="s">
        <v>28</v>
      </c>
      <c r="C17" s="44">
        <v>4</v>
      </c>
      <c r="E17" s="44">
        <v>0</v>
      </c>
      <c r="F17" s="44">
        <v>2</v>
      </c>
      <c r="G17" s="44">
        <v>4</v>
      </c>
      <c r="I17" s="130">
        <f t="shared" si="0"/>
        <v>0</v>
      </c>
      <c r="J17" s="130">
        <f t="shared" si="1"/>
        <v>0.5</v>
      </c>
      <c r="K17" s="130">
        <f t="shared" si="2"/>
        <v>1</v>
      </c>
    </row>
    <row r="18" spans="2:11" x14ac:dyDescent="0.25">
      <c r="B18" t="s">
        <v>29</v>
      </c>
      <c r="C18" s="44">
        <v>19</v>
      </c>
      <c r="E18" s="44">
        <v>3</v>
      </c>
      <c r="F18" s="44">
        <v>3</v>
      </c>
      <c r="G18" s="44">
        <v>10</v>
      </c>
      <c r="I18" s="130">
        <f t="shared" si="0"/>
        <v>0.15789473684210525</v>
      </c>
      <c r="J18" s="130">
        <f t="shared" si="1"/>
        <v>0.15789473684210525</v>
      </c>
      <c r="K18" s="130">
        <f t="shared" si="2"/>
        <v>0.52631578947368418</v>
      </c>
    </row>
    <row r="19" spans="2:11" x14ac:dyDescent="0.25">
      <c r="B19" t="s">
        <v>30</v>
      </c>
      <c r="C19" s="44">
        <v>0</v>
      </c>
      <c r="E19" s="44">
        <v>0</v>
      </c>
      <c r="F19" s="44">
        <v>0</v>
      </c>
      <c r="G19" s="44">
        <v>0</v>
      </c>
      <c r="I19" s="130" t="str">
        <f t="shared" si="0"/>
        <v>NaN</v>
      </c>
      <c r="J19" s="130" t="str">
        <f t="shared" si="1"/>
        <v>NaN</v>
      </c>
      <c r="K19" s="130" t="str">
        <f t="shared" si="2"/>
        <v>NaN</v>
      </c>
    </row>
    <row r="20" spans="2:11" x14ac:dyDescent="0.25">
      <c r="B20" t="s">
        <v>31</v>
      </c>
      <c r="C20" s="44">
        <v>0</v>
      </c>
      <c r="E20" s="44">
        <v>0</v>
      </c>
      <c r="F20" s="44">
        <v>0</v>
      </c>
      <c r="G20" s="44">
        <v>0</v>
      </c>
      <c r="I20" s="130" t="str">
        <f t="shared" si="0"/>
        <v>NaN</v>
      </c>
      <c r="J20" s="130" t="str">
        <f t="shared" si="1"/>
        <v>NaN</v>
      </c>
      <c r="K20" s="130" t="str">
        <f t="shared" si="2"/>
        <v>NaN</v>
      </c>
    </row>
    <row r="21" spans="2:11" x14ac:dyDescent="0.25">
      <c r="B21" t="s">
        <v>32</v>
      </c>
      <c r="C21" s="44">
        <v>0</v>
      </c>
      <c r="E21" s="44">
        <v>0</v>
      </c>
      <c r="F21" s="44">
        <v>0</v>
      </c>
      <c r="G21" s="44">
        <v>0</v>
      </c>
      <c r="I21" s="130" t="str">
        <f t="shared" si="0"/>
        <v>NaN</v>
      </c>
      <c r="J21" s="130" t="str">
        <f t="shared" si="1"/>
        <v>NaN</v>
      </c>
      <c r="K21" s="130" t="str">
        <f t="shared" si="2"/>
        <v>NaN</v>
      </c>
    </row>
    <row r="22" spans="2:11" x14ac:dyDescent="0.25">
      <c r="B22" t="s">
        <v>33</v>
      </c>
      <c r="C22" s="44">
        <v>82</v>
      </c>
      <c r="E22" s="44">
        <v>57</v>
      </c>
      <c r="F22" s="44">
        <v>81</v>
      </c>
      <c r="G22" s="44">
        <v>82</v>
      </c>
      <c r="I22" s="130">
        <f t="shared" si="0"/>
        <v>0.69512195121951215</v>
      </c>
      <c r="J22" s="130">
        <f t="shared" si="1"/>
        <v>0.98780487804878048</v>
      </c>
      <c r="K22" s="130">
        <f t="shared" si="2"/>
        <v>1</v>
      </c>
    </row>
    <row r="23" spans="2:11" x14ac:dyDescent="0.25">
      <c r="B23" t="s">
        <v>34</v>
      </c>
      <c r="C23" s="44">
        <v>14</v>
      </c>
      <c r="E23" s="44">
        <v>12</v>
      </c>
      <c r="F23" s="44">
        <v>14</v>
      </c>
      <c r="G23" s="44">
        <v>14</v>
      </c>
      <c r="I23" s="130">
        <f t="shared" si="0"/>
        <v>0.8571428571428571</v>
      </c>
      <c r="J23" s="130">
        <f t="shared" si="1"/>
        <v>1</v>
      </c>
      <c r="K23" s="130">
        <f t="shared" si="2"/>
        <v>1</v>
      </c>
    </row>
    <row r="24" spans="2:11" x14ac:dyDescent="0.25">
      <c r="B24" t="s">
        <v>35</v>
      </c>
      <c r="C24" s="44">
        <v>427</v>
      </c>
      <c r="E24" s="44">
        <v>28</v>
      </c>
      <c r="F24" s="44">
        <v>39</v>
      </c>
      <c r="G24" s="44">
        <v>70</v>
      </c>
      <c r="I24" s="130">
        <f t="shared" si="0"/>
        <v>6.5573770491803282E-2</v>
      </c>
      <c r="J24" s="130">
        <f t="shared" si="1"/>
        <v>9.1334894613583142E-2</v>
      </c>
      <c r="K24" s="130">
        <f t="shared" si="2"/>
        <v>0.16393442622950818</v>
      </c>
    </row>
    <row r="25" spans="2:11" x14ac:dyDescent="0.25">
      <c r="C25" s="44"/>
      <c r="E25" s="44"/>
      <c r="F25" s="44"/>
      <c r="G25" s="44"/>
      <c r="I25" s="45"/>
      <c r="J25" s="45"/>
      <c r="K25" s="45"/>
    </row>
    <row r="26" spans="2:11" ht="15.75" customHeight="1" thickBot="1" x14ac:dyDescent="0.3">
      <c r="C26" s="44"/>
      <c r="E26" s="44"/>
      <c r="F26" s="44"/>
      <c r="G26" s="44"/>
      <c r="I26" s="45"/>
      <c r="J26" s="45"/>
      <c r="K26" s="45"/>
    </row>
    <row r="27" spans="2:11" ht="15.75" customHeight="1" thickBot="1" x14ac:dyDescent="0.3">
      <c r="C27" s="63">
        <f>SUM(C7:C26)</f>
        <v>1355</v>
      </c>
      <c r="E27" s="63">
        <f>SUM(E7:E26)</f>
        <v>274</v>
      </c>
      <c r="F27" s="63">
        <f>SUM(F7:F26)</f>
        <v>456</v>
      </c>
      <c r="G27" s="63">
        <f>SUM(G7:G26)</f>
        <v>606</v>
      </c>
      <c r="I27" s="64">
        <f t="shared" si="0"/>
        <v>0.20221402214022141</v>
      </c>
      <c r="J27" s="64">
        <f t="shared" si="1"/>
        <v>0.33653136531365313</v>
      </c>
      <c r="K27" s="64">
        <f t="shared" si="2"/>
        <v>0.44723247232472324</v>
      </c>
    </row>
    <row r="28" spans="2:11" x14ac:dyDescent="0.25">
      <c r="E28" s="109"/>
      <c r="F28" s="109"/>
      <c r="G28" s="109"/>
      <c r="I28" s="113"/>
      <c r="J28" s="113"/>
      <c r="K28" s="113"/>
    </row>
    <row r="29" spans="2:11" x14ac:dyDescent="0.25">
      <c r="E29" s="109"/>
      <c r="F29" s="109"/>
      <c r="G29" s="109"/>
      <c r="I29" s="113"/>
      <c r="J29" s="113"/>
      <c r="K29" s="113"/>
    </row>
    <row r="30" spans="2:11" x14ac:dyDescent="0.25">
      <c r="E30" s="109"/>
      <c r="F30" s="109"/>
      <c r="G30" s="109"/>
      <c r="I30" s="113"/>
      <c r="J30" s="113"/>
      <c r="K30" s="113"/>
    </row>
    <row r="31" spans="2:11" x14ac:dyDescent="0.25">
      <c r="E31" s="109"/>
      <c r="F31" s="109"/>
      <c r="G31" s="109"/>
      <c r="I31" s="113"/>
      <c r="J31" s="113"/>
      <c r="K31" s="113"/>
    </row>
    <row r="32" spans="2:11" x14ac:dyDescent="0.25">
      <c r="E32" s="109"/>
      <c r="F32" s="109"/>
      <c r="G32" s="109"/>
      <c r="I32" s="113"/>
      <c r="J32" s="113"/>
      <c r="K32" s="113"/>
    </row>
    <row r="33" spans="5:11" x14ac:dyDescent="0.25">
      <c r="E33" s="109"/>
      <c r="F33" s="109"/>
      <c r="G33" s="109"/>
      <c r="I33" s="113"/>
      <c r="J33" s="113"/>
      <c r="K33" s="113"/>
    </row>
    <row r="34" spans="5:11" x14ac:dyDescent="0.25">
      <c r="E34" s="109"/>
      <c r="F34" s="109"/>
      <c r="G34" s="109"/>
      <c r="I34" s="109"/>
      <c r="J34" s="109"/>
      <c r="K34" s="109"/>
    </row>
    <row r="35" spans="5:11" x14ac:dyDescent="0.25">
      <c r="E35" s="109"/>
      <c r="F35" s="109"/>
      <c r="G35" s="109"/>
      <c r="I35" s="109"/>
      <c r="J35" s="109"/>
      <c r="K35" s="109"/>
    </row>
    <row r="36" spans="5:11" x14ac:dyDescent="0.25">
      <c r="I36" s="109"/>
      <c r="J36" s="109"/>
      <c r="K36" s="109"/>
    </row>
    <row r="37" spans="5:11" x14ac:dyDescent="0.25">
      <c r="I37" s="109"/>
      <c r="J37" s="109"/>
      <c r="K37" s="109"/>
    </row>
    <row r="38" spans="5:11" x14ac:dyDescent="0.25">
      <c r="I38" s="109"/>
      <c r="J38" s="109"/>
      <c r="K38" s="109"/>
    </row>
    <row r="39" spans="5:11" x14ac:dyDescent="0.25">
      <c r="I39" s="109"/>
      <c r="J39" s="109"/>
      <c r="K39" s="109"/>
    </row>
    <row r="40" spans="5:11" x14ac:dyDescent="0.25">
      <c r="I40" s="109"/>
      <c r="J40" s="109"/>
      <c r="K40" s="109"/>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topLeftCell="A3" workbookViewId="0">
      <selection activeCell="E7" sqref="E7:E24"/>
    </sheetView>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54" t="s">
        <v>5</v>
      </c>
      <c r="D4" s="147"/>
      <c r="E4" s="147"/>
      <c r="F4" s="29"/>
      <c r="G4" s="154" t="s">
        <v>6</v>
      </c>
      <c r="H4" s="147"/>
      <c r="I4" s="147"/>
      <c r="J4" s="30"/>
      <c r="K4" s="146" t="s">
        <v>7</v>
      </c>
      <c r="L4" s="147"/>
      <c r="M4" s="147"/>
      <c r="O4" s="146" t="s">
        <v>8</v>
      </c>
      <c r="P4" s="146"/>
      <c r="Q4" s="147"/>
      <c r="R4" s="146" t="s">
        <v>9</v>
      </c>
      <c r="S4" s="147"/>
      <c r="T4" s="147"/>
      <c r="U4" s="71"/>
      <c r="V4" s="72" t="s">
        <v>10</v>
      </c>
      <c r="W4" s="71"/>
      <c r="X4" s="71"/>
    </row>
    <row r="5" spans="2:26" ht="15.75" customHeight="1" thickBot="1" x14ac:dyDescent="0.3">
      <c r="C5" s="150" t="s">
        <v>11</v>
      </c>
      <c r="D5" s="151"/>
      <c r="E5" s="151"/>
      <c r="G5" s="150" t="s">
        <v>11</v>
      </c>
      <c r="H5" s="151"/>
      <c r="I5" s="151"/>
      <c r="J5" s="31"/>
      <c r="K5" s="155" t="s">
        <v>11</v>
      </c>
      <c r="L5" s="151"/>
      <c r="M5" s="151"/>
      <c r="O5" s="148" t="s">
        <v>12</v>
      </c>
      <c r="P5" s="152" t="s">
        <v>204</v>
      </c>
      <c r="Q5" s="148" t="s">
        <v>13</v>
      </c>
      <c r="R5" s="150" t="s">
        <v>11</v>
      </c>
      <c r="S5" s="151"/>
      <c r="T5" s="151"/>
      <c r="U5" s="29"/>
      <c r="V5" s="150" t="s">
        <v>11</v>
      </c>
      <c r="W5" s="151"/>
      <c r="X5" s="151"/>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9"/>
      <c r="P6" s="153"/>
      <c r="Q6" s="149"/>
      <c r="R6" s="33" t="s">
        <v>15</v>
      </c>
      <c r="S6" s="33" t="s">
        <v>16</v>
      </c>
      <c r="T6" s="33" t="s">
        <v>17</v>
      </c>
      <c r="U6" s="33"/>
      <c r="V6" s="33" t="s">
        <v>15</v>
      </c>
      <c r="W6" s="33" t="s">
        <v>16</v>
      </c>
      <c r="X6" s="33" t="s">
        <v>17</v>
      </c>
    </row>
    <row r="7" spans="2:26" x14ac:dyDescent="0.25">
      <c r="B7" s="11" t="s">
        <v>18</v>
      </c>
      <c r="C7" s="20">
        <v>230.1750194</v>
      </c>
      <c r="D7" s="20">
        <v>575.53606510000009</v>
      </c>
      <c r="E7" s="20">
        <v>769.8086522000001</v>
      </c>
      <c r="F7" s="20"/>
      <c r="G7" s="20">
        <v>1294.8442602</v>
      </c>
      <c r="H7" s="20">
        <v>3057.1631047000001</v>
      </c>
      <c r="I7" s="20">
        <v>4072.691863</v>
      </c>
      <c r="J7" s="20"/>
      <c r="K7" s="20">
        <f t="shared" ref="K7:K24" si="0">IFERROR(((C7+G7)/C7)*100, "NaN")</f>
        <v>662.54769243651469</v>
      </c>
      <c r="L7" s="20">
        <f t="shared" ref="L7:L24" si="1">IFERROR(((D7+H7)/D7)*100, "NaN")</f>
        <v>631.18532270758988</v>
      </c>
      <c r="M7" s="20">
        <f t="shared" ref="M7:M24" si="2">IFERROR(((E7+I7)/E7)*100, "NaN")</f>
        <v>629.05249263707867</v>
      </c>
      <c r="N7" s="125"/>
      <c r="O7" s="20">
        <v>1473.7576168999999</v>
      </c>
      <c r="P7" s="20">
        <v>7429.0763903999996</v>
      </c>
      <c r="Q7" s="20">
        <v>8902.8340072999999</v>
      </c>
      <c r="R7" s="129">
        <f t="shared" ref="R7:R24" si="3">IFERROR(C7/$O7, "NaN")</f>
        <v>0.15618241206051608</v>
      </c>
      <c r="S7" s="129">
        <f t="shared" ref="S7:S24" si="4">IFERROR(D7/$O7, "NaN")</f>
        <v>0.39052287737153213</v>
      </c>
      <c r="T7" s="129">
        <f t="shared" ref="T7:T24" si="5">IFERROR(E7/$O7, "NaN")</f>
        <v>0.52234413812175373</v>
      </c>
      <c r="U7" s="129"/>
      <c r="V7" s="129">
        <f t="shared" ref="V7:V24" si="6">IFERROR((C7+G7)/$Q7, "NaN")</f>
        <v>0.17129593546836208</v>
      </c>
      <c r="W7" s="129">
        <f t="shared" ref="W7:W24" si="7">IFERROR((D7+H7)/$Q7, "NaN")</f>
        <v>0.40803851524372114</v>
      </c>
      <c r="X7" s="129">
        <f t="shared" ref="X7:X24" si="8">IFERROR((E7+I7)/$Q7, "NaN")</f>
        <v>0.54392797970054552</v>
      </c>
      <c r="Z7" s="44"/>
    </row>
    <row r="8" spans="2:26" x14ac:dyDescent="0.25">
      <c r="B8" s="11" t="s">
        <v>19</v>
      </c>
      <c r="C8" s="20">
        <v>0</v>
      </c>
      <c r="D8" s="20">
        <v>0</v>
      </c>
      <c r="E8" s="20">
        <v>0</v>
      </c>
      <c r="F8" s="20"/>
      <c r="G8" s="20">
        <v>721.28</v>
      </c>
      <c r="H8" s="20">
        <v>1004.64</v>
      </c>
      <c r="I8" s="20">
        <v>1004.64</v>
      </c>
      <c r="J8" s="20"/>
      <c r="K8" s="20" t="str">
        <f t="shared" si="0"/>
        <v>NaN</v>
      </c>
      <c r="L8" s="20" t="str">
        <f t="shared" si="1"/>
        <v>NaN</v>
      </c>
      <c r="M8" s="20" t="str">
        <f t="shared" si="2"/>
        <v>NaN</v>
      </c>
      <c r="N8" s="125"/>
      <c r="O8" s="20">
        <v>0</v>
      </c>
      <c r="P8" s="20">
        <v>1004.64</v>
      </c>
      <c r="Q8" s="20">
        <v>1004.64</v>
      </c>
      <c r="R8" s="129" t="str">
        <f t="shared" si="3"/>
        <v>NaN</v>
      </c>
      <c r="S8" s="129" t="str">
        <f t="shared" si="4"/>
        <v>NaN</v>
      </c>
      <c r="T8" s="129" t="str">
        <f t="shared" si="5"/>
        <v>NaN</v>
      </c>
      <c r="U8" s="129"/>
      <c r="V8" s="129">
        <f t="shared" si="6"/>
        <v>0.71794871794871795</v>
      </c>
      <c r="W8" s="129">
        <f t="shared" si="7"/>
        <v>1</v>
      </c>
      <c r="X8" s="129">
        <f t="shared" si="8"/>
        <v>1</v>
      </c>
      <c r="Z8" s="44"/>
    </row>
    <row r="9" spans="2:26" x14ac:dyDescent="0.25">
      <c r="B9" s="11" t="s">
        <v>20</v>
      </c>
      <c r="C9" s="20">
        <v>58.352159100000009</v>
      </c>
      <c r="D9" s="20">
        <v>218.10232289999999</v>
      </c>
      <c r="E9" s="20">
        <v>335.52792540000007</v>
      </c>
      <c r="F9" s="20"/>
      <c r="G9" s="20">
        <v>86.743634899999989</v>
      </c>
      <c r="H9" s="20">
        <v>256.10795589999998</v>
      </c>
      <c r="I9" s="20">
        <v>474.47608459999998</v>
      </c>
      <c r="J9" s="20"/>
      <c r="K9" s="20">
        <f t="shared" si="0"/>
        <v>248.65539893964262</v>
      </c>
      <c r="L9" s="20">
        <f t="shared" si="1"/>
        <v>217.42559753360609</v>
      </c>
      <c r="M9" s="20">
        <f t="shared" si="2"/>
        <v>241.41180172540118</v>
      </c>
      <c r="N9" s="125"/>
      <c r="O9" s="20">
        <v>744.21470420000014</v>
      </c>
      <c r="P9" s="20">
        <v>981.35349309999992</v>
      </c>
      <c r="Q9" s="20">
        <v>1725.5681973000001</v>
      </c>
      <c r="R9" s="129">
        <f t="shared" si="3"/>
        <v>7.8407694406852857E-2</v>
      </c>
      <c r="S9" s="129">
        <f t="shared" si="4"/>
        <v>0.29306371087420385</v>
      </c>
      <c r="T9" s="129">
        <f t="shared" si="5"/>
        <v>0.45084828814378053</v>
      </c>
      <c r="U9" s="129"/>
      <c r="V9" s="129">
        <f t="shared" si="6"/>
        <v>8.4085806766160662E-2</v>
      </c>
      <c r="W9" s="129">
        <f t="shared" si="7"/>
        <v>0.27481398854128031</v>
      </c>
      <c r="X9" s="129">
        <f t="shared" si="8"/>
        <v>0.46941292222898812</v>
      </c>
      <c r="Z9" s="44"/>
    </row>
    <row r="10" spans="2:26" x14ac:dyDescent="0.25">
      <c r="B10" s="11" t="s">
        <v>21</v>
      </c>
      <c r="C10" s="20">
        <v>12.642856800000001</v>
      </c>
      <c r="D10" s="20">
        <v>13.615384199999999</v>
      </c>
      <c r="E10" s="20">
        <v>25.285713399999999</v>
      </c>
      <c r="F10" s="20"/>
      <c r="G10" s="20">
        <v>32.920000399999999</v>
      </c>
      <c r="H10" s="20">
        <v>74.340000799999999</v>
      </c>
      <c r="I10" s="20">
        <v>132.4200008</v>
      </c>
      <c r="J10" s="20"/>
      <c r="K10" s="20">
        <f t="shared" si="0"/>
        <v>360.38419101606843</v>
      </c>
      <c r="L10" s="20">
        <f t="shared" si="1"/>
        <v>646.000022533334</v>
      </c>
      <c r="M10" s="20">
        <f t="shared" si="2"/>
        <v>623.69493676219554</v>
      </c>
      <c r="N10" s="125"/>
      <c r="O10" s="20">
        <v>341.357123</v>
      </c>
      <c r="P10" s="20">
        <v>526.09903659999998</v>
      </c>
      <c r="Q10" s="20">
        <v>867.45615959999998</v>
      </c>
      <c r="R10" s="129">
        <f t="shared" si="3"/>
        <v>3.7037038187130493E-2</v>
      </c>
      <c r="S10" s="129">
        <f t="shared" si="4"/>
        <v>3.988604098939514E-2</v>
      </c>
      <c r="T10" s="129">
        <f t="shared" si="5"/>
        <v>7.4074075788364308E-2</v>
      </c>
      <c r="U10" s="129"/>
      <c r="V10" s="129">
        <f t="shared" si="6"/>
        <v>5.2524680003436568E-2</v>
      </c>
      <c r="W10" s="129">
        <f t="shared" si="7"/>
        <v>0.10139461692284005</v>
      </c>
      <c r="X10" s="129">
        <f t="shared" si="8"/>
        <v>0.18180251814999043</v>
      </c>
      <c r="Z10" s="44"/>
    </row>
    <row r="11" spans="2:26" x14ac:dyDescent="0.25">
      <c r="B11" s="11" t="s">
        <v>22</v>
      </c>
      <c r="C11" s="20">
        <v>1561.1501332</v>
      </c>
      <c r="D11" s="20">
        <v>1897.4325968000001</v>
      </c>
      <c r="E11" s="20">
        <v>2126.959147</v>
      </c>
      <c r="F11" s="20"/>
      <c r="G11" s="20">
        <v>6055.6741718000003</v>
      </c>
      <c r="H11" s="20">
        <v>6788.3628423999999</v>
      </c>
      <c r="I11" s="20">
        <v>7189.2933111000002</v>
      </c>
      <c r="J11" s="20"/>
      <c r="K11" s="20">
        <f t="shared" si="0"/>
        <v>487.89825802258082</v>
      </c>
      <c r="L11" s="20">
        <f t="shared" si="1"/>
        <v>457.76569106320306</v>
      </c>
      <c r="M11" s="20">
        <f t="shared" si="2"/>
        <v>438.00805818204083</v>
      </c>
      <c r="N11" s="125"/>
      <c r="O11" s="20">
        <v>2290.2386845999999</v>
      </c>
      <c r="P11" s="20">
        <v>7807.2716307000001</v>
      </c>
      <c r="Q11" s="20">
        <v>10097.5103153</v>
      </c>
      <c r="R11" s="129">
        <f t="shared" si="3"/>
        <v>0.68165390083464672</v>
      </c>
      <c r="S11" s="129">
        <f t="shared" si="4"/>
        <v>0.82848683395259082</v>
      </c>
      <c r="T11" s="129">
        <f t="shared" si="5"/>
        <v>0.92870632275233034</v>
      </c>
      <c r="U11" s="129"/>
      <c r="V11" s="129">
        <f t="shared" si="6"/>
        <v>0.75432696448537395</v>
      </c>
      <c r="W11" s="129">
        <f t="shared" si="7"/>
        <v>0.86019178668617602</v>
      </c>
      <c r="X11" s="129">
        <f t="shared" si="8"/>
        <v>0.92262866461089732</v>
      </c>
      <c r="Z11" s="44"/>
    </row>
    <row r="12" spans="2:26" x14ac:dyDescent="0.25">
      <c r="B12" s="11" t="s">
        <v>23</v>
      </c>
      <c r="C12" s="20">
        <v>130.93656290000001</v>
      </c>
      <c r="D12" s="20">
        <v>134.60768150000001</v>
      </c>
      <c r="E12" s="20">
        <v>140.8808932</v>
      </c>
      <c r="F12" s="20"/>
      <c r="G12" s="20">
        <v>2132.2813848000001</v>
      </c>
      <c r="H12" s="20">
        <v>2458.5945210999998</v>
      </c>
      <c r="I12" s="20">
        <v>2482.4892579000002</v>
      </c>
      <c r="J12" s="20"/>
      <c r="K12" s="20">
        <f t="shared" si="0"/>
        <v>1728.4843114665262</v>
      </c>
      <c r="L12" s="20">
        <f t="shared" si="1"/>
        <v>1926.4890188306229</v>
      </c>
      <c r="M12" s="20">
        <f t="shared" si="2"/>
        <v>1862.1191926826882</v>
      </c>
      <c r="N12" s="125"/>
      <c r="O12" s="20">
        <v>150.67283269999999</v>
      </c>
      <c r="P12" s="20">
        <v>2518.7486648999998</v>
      </c>
      <c r="Q12" s="20">
        <v>2669.4214975999998</v>
      </c>
      <c r="R12" s="129">
        <f t="shared" si="3"/>
        <v>0.86901241951628894</v>
      </c>
      <c r="S12" s="129">
        <f t="shared" si="4"/>
        <v>0.89337725380137512</v>
      </c>
      <c r="T12" s="129">
        <f t="shared" si="5"/>
        <v>0.93501191074374757</v>
      </c>
      <c r="U12" s="129"/>
      <c r="V12" s="129">
        <f t="shared" si="6"/>
        <v>0.84783086887357206</v>
      </c>
      <c r="W12" s="129">
        <f t="shared" si="7"/>
        <v>0.97144726111311885</v>
      </c>
      <c r="X12" s="129">
        <f t="shared" si="8"/>
        <v>0.98274856685562662</v>
      </c>
      <c r="Z12" s="44"/>
    </row>
    <row r="13" spans="2:26" x14ac:dyDescent="0.25">
      <c r="B13" s="11" t="s">
        <v>24</v>
      </c>
      <c r="C13" s="20">
        <v>34.981686199999999</v>
      </c>
      <c r="D13" s="20">
        <v>107.8311333</v>
      </c>
      <c r="E13" s="20">
        <v>237.4602964</v>
      </c>
      <c r="F13" s="20"/>
      <c r="G13" s="20">
        <v>465.08043570000001</v>
      </c>
      <c r="H13" s="20">
        <v>975.82307119999996</v>
      </c>
      <c r="I13" s="20">
        <v>1117.0007221000001</v>
      </c>
      <c r="J13" s="20"/>
      <c r="K13" s="20">
        <f t="shared" si="0"/>
        <v>1429.4969060124954</v>
      </c>
      <c r="L13" s="20">
        <f t="shared" si="1"/>
        <v>1004.9548505487141</v>
      </c>
      <c r="M13" s="20">
        <f t="shared" si="2"/>
        <v>570.39473083888572</v>
      </c>
      <c r="N13" s="125"/>
      <c r="O13" s="20">
        <v>667.05777079999996</v>
      </c>
      <c r="P13" s="20">
        <v>1663.5365212000002</v>
      </c>
      <c r="Q13" s="20">
        <v>2330.5942920000002</v>
      </c>
      <c r="R13" s="129">
        <f t="shared" si="3"/>
        <v>5.2441764014002253E-2</v>
      </c>
      <c r="S13" s="129">
        <f t="shared" si="4"/>
        <v>0.16165186588063957</v>
      </c>
      <c r="T13" s="129">
        <f t="shared" si="5"/>
        <v>0.35598160578388094</v>
      </c>
      <c r="U13" s="129"/>
      <c r="V13" s="129">
        <f t="shared" si="6"/>
        <v>0.21456420948790342</v>
      </c>
      <c r="W13" s="129">
        <f t="shared" si="7"/>
        <v>0.46496904597241662</v>
      </c>
      <c r="X13" s="129">
        <f t="shared" si="8"/>
        <v>0.58116550922197141</v>
      </c>
      <c r="Z13" s="44"/>
    </row>
    <row r="14" spans="2:26" x14ac:dyDescent="0.25">
      <c r="B14" s="11" t="s">
        <v>25</v>
      </c>
      <c r="C14" s="20">
        <v>144.95346459999999</v>
      </c>
      <c r="D14" s="20">
        <v>278.51835549999998</v>
      </c>
      <c r="E14" s="20">
        <v>556.64323379999996</v>
      </c>
      <c r="F14" s="20"/>
      <c r="G14" s="20">
        <v>73.352942700000014</v>
      </c>
      <c r="H14" s="20">
        <v>165.3780974</v>
      </c>
      <c r="I14" s="20">
        <v>358.57270440000002</v>
      </c>
      <c r="J14" s="20"/>
      <c r="K14" s="20">
        <f t="shared" si="0"/>
        <v>150.60447703158934</v>
      </c>
      <c r="L14" s="20">
        <f t="shared" si="1"/>
        <v>159.37780908662589</v>
      </c>
      <c r="M14" s="20">
        <f t="shared" si="2"/>
        <v>164.41696990586865</v>
      </c>
      <c r="N14" s="125"/>
      <c r="O14" s="20">
        <v>2523.4789710999999</v>
      </c>
      <c r="P14" s="20">
        <v>701.2388777000001</v>
      </c>
      <c r="Q14" s="20">
        <v>3224.7178488</v>
      </c>
      <c r="R14" s="129">
        <f t="shared" si="3"/>
        <v>5.7441915014973907E-2</v>
      </c>
      <c r="S14" s="129">
        <f t="shared" si="4"/>
        <v>0.11037078520951261</v>
      </c>
      <c r="T14" s="129">
        <f t="shared" si="5"/>
        <v>0.22058564393637717</v>
      </c>
      <c r="U14" s="129"/>
      <c r="V14" s="129">
        <f t="shared" si="6"/>
        <v>6.7697832038619246E-2</v>
      </c>
      <c r="W14" s="129">
        <f t="shared" si="7"/>
        <v>0.13765435418332342</v>
      </c>
      <c r="X14" s="129">
        <f t="shared" si="8"/>
        <v>0.28381271823225568</v>
      </c>
      <c r="Z14" s="44"/>
    </row>
    <row r="15" spans="2:26" x14ac:dyDescent="0.25">
      <c r="B15" s="11" t="s">
        <v>26</v>
      </c>
      <c r="C15" s="20">
        <v>1.0357143</v>
      </c>
      <c r="D15" s="20">
        <v>9.1987179999999995</v>
      </c>
      <c r="E15" s="20">
        <v>707.67476939999995</v>
      </c>
      <c r="F15" s="20"/>
      <c r="G15" s="20">
        <v>0</v>
      </c>
      <c r="H15" s="20">
        <v>74.800003099999998</v>
      </c>
      <c r="I15" s="20">
        <v>499.31727430000001</v>
      </c>
      <c r="J15" s="20"/>
      <c r="K15" s="20">
        <f t="shared" si="0"/>
        <v>100</v>
      </c>
      <c r="L15" s="20">
        <f t="shared" si="1"/>
        <v>913.15682359215714</v>
      </c>
      <c r="M15" s="20">
        <f t="shared" si="2"/>
        <v>170.5574503840719</v>
      </c>
      <c r="N15" s="125"/>
      <c r="O15" s="20">
        <v>5439.4784588000002</v>
      </c>
      <c r="P15" s="20">
        <v>1052.4613877000002</v>
      </c>
      <c r="Q15" s="20">
        <v>6491.9398465000004</v>
      </c>
      <c r="R15" s="129">
        <f t="shared" si="3"/>
        <v>1.9040691269296583E-4</v>
      </c>
      <c r="S15" s="129">
        <f t="shared" si="4"/>
        <v>1.6911029374734067E-3</v>
      </c>
      <c r="T15" s="129">
        <f t="shared" si="5"/>
        <v>0.13009974665036539</v>
      </c>
      <c r="U15" s="129"/>
      <c r="V15" s="129">
        <f t="shared" si="6"/>
        <v>1.5953849303739076E-4</v>
      </c>
      <c r="W15" s="129">
        <f t="shared" si="7"/>
        <v>1.2938924741467872E-2</v>
      </c>
      <c r="X15" s="129">
        <f t="shared" si="8"/>
        <v>0.18592163085902985</v>
      </c>
      <c r="Z15" s="44"/>
    </row>
    <row r="16" spans="2:26" x14ac:dyDescent="0.25">
      <c r="B16" s="11" t="s">
        <v>27</v>
      </c>
      <c r="C16" s="20">
        <v>80.785715400000001</v>
      </c>
      <c r="D16" s="20">
        <v>129.46428750000001</v>
      </c>
      <c r="E16" s="20">
        <v>166.75000230000001</v>
      </c>
      <c r="F16" s="20"/>
      <c r="G16" s="20">
        <v>272.37928090000003</v>
      </c>
      <c r="H16" s="20">
        <v>393.61211659999998</v>
      </c>
      <c r="I16" s="20">
        <v>535.06914800000004</v>
      </c>
      <c r="J16" s="20"/>
      <c r="K16" s="20">
        <f t="shared" si="0"/>
        <v>437.16267727697817</v>
      </c>
      <c r="L16" s="20">
        <f t="shared" si="1"/>
        <v>404.0314238009459</v>
      </c>
      <c r="M16" s="20">
        <f t="shared" si="2"/>
        <v>420.88104384991664</v>
      </c>
      <c r="N16" s="125"/>
      <c r="O16" s="20">
        <v>224.7500031000001</v>
      </c>
      <c r="P16" s="20">
        <v>750.4476269999999</v>
      </c>
      <c r="Q16" s="20">
        <v>975.19763009999997</v>
      </c>
      <c r="R16" s="129">
        <f t="shared" si="3"/>
        <v>0.35944700460829476</v>
      </c>
      <c r="S16" s="129">
        <f t="shared" si="4"/>
        <v>0.57603686635944684</v>
      </c>
      <c r="T16" s="129">
        <f t="shared" si="5"/>
        <v>0.74193548387096742</v>
      </c>
      <c r="U16" s="129"/>
      <c r="V16" s="129">
        <f t="shared" si="6"/>
        <v>0.36214710269936295</v>
      </c>
      <c r="W16" s="129">
        <f t="shared" si="7"/>
        <v>0.53637989670500119</v>
      </c>
      <c r="X16" s="129">
        <f t="shared" si="8"/>
        <v>0.71966863806676107</v>
      </c>
      <c r="Z16" s="44"/>
    </row>
    <row r="17" spans="2:26" x14ac:dyDescent="0.25">
      <c r="B17" s="11" t="s">
        <v>28</v>
      </c>
      <c r="C17" s="20">
        <v>2.1969924000000001</v>
      </c>
      <c r="D17" s="20">
        <v>5.8586463999999996</v>
      </c>
      <c r="E17" s="20">
        <v>24.166916400000002</v>
      </c>
      <c r="F17" s="20"/>
      <c r="G17" s="20">
        <v>11.822222200000001</v>
      </c>
      <c r="H17" s="20">
        <v>46.355555400000007</v>
      </c>
      <c r="I17" s="20">
        <v>171.17979790000001</v>
      </c>
      <c r="J17" s="20"/>
      <c r="K17" s="20">
        <f t="shared" si="0"/>
        <v>638.10938080623316</v>
      </c>
      <c r="L17" s="20">
        <f t="shared" si="1"/>
        <v>891.23320021498489</v>
      </c>
      <c r="M17" s="20">
        <f t="shared" si="2"/>
        <v>808.32287854481922</v>
      </c>
      <c r="N17" s="125"/>
      <c r="O17" s="20">
        <v>507.50524439999992</v>
      </c>
      <c r="P17" s="20">
        <v>2566.0576276000002</v>
      </c>
      <c r="Q17" s="20">
        <v>3073.562872</v>
      </c>
      <c r="R17" s="129">
        <f t="shared" si="3"/>
        <v>4.3290043290043299E-3</v>
      </c>
      <c r="S17" s="129">
        <f t="shared" si="4"/>
        <v>1.1544011544011546E-2</v>
      </c>
      <c r="T17" s="129">
        <f t="shared" si="5"/>
        <v>4.761904761904763E-2</v>
      </c>
      <c r="U17" s="129"/>
      <c r="V17" s="129">
        <f t="shared" si="6"/>
        <v>4.5612259074686015E-3</v>
      </c>
      <c r="W17" s="129">
        <f t="shared" si="7"/>
        <v>1.6988167795644823E-2</v>
      </c>
      <c r="X17" s="129">
        <f t="shared" si="8"/>
        <v>6.3557090723472279E-2</v>
      </c>
      <c r="Z17" s="44"/>
    </row>
    <row r="18" spans="2:26" x14ac:dyDescent="0.25">
      <c r="B18" s="11" t="s">
        <v>29</v>
      </c>
      <c r="C18" s="20">
        <v>66.046120399999992</v>
      </c>
      <c r="D18" s="20">
        <v>101.2837584</v>
      </c>
      <c r="E18" s="20">
        <v>236.30748980000001</v>
      </c>
      <c r="F18" s="20"/>
      <c r="G18" s="20">
        <v>224.90128680000001</v>
      </c>
      <c r="H18" s="20">
        <v>435.73243339999999</v>
      </c>
      <c r="I18" s="20">
        <v>839.9500766000001</v>
      </c>
      <c r="J18" s="20"/>
      <c r="K18" s="20">
        <f t="shared" si="0"/>
        <v>440.52157104446667</v>
      </c>
      <c r="L18" s="20">
        <f t="shared" si="1"/>
        <v>530.20958175659484</v>
      </c>
      <c r="M18" s="20">
        <f t="shared" si="2"/>
        <v>455.44792816803897</v>
      </c>
      <c r="N18" s="125"/>
      <c r="O18" s="20">
        <v>897.58003629999985</v>
      </c>
      <c r="P18" s="20">
        <v>1879.1517744000002</v>
      </c>
      <c r="Q18" s="20">
        <v>2776.7318107000001</v>
      </c>
      <c r="R18" s="129">
        <f t="shared" si="3"/>
        <v>7.3582430233469762E-2</v>
      </c>
      <c r="S18" s="129">
        <f t="shared" si="4"/>
        <v>0.11284092148206797</v>
      </c>
      <c r="T18" s="129">
        <f t="shared" si="5"/>
        <v>0.26327177548879721</v>
      </c>
      <c r="U18" s="129"/>
      <c r="V18" s="129">
        <f t="shared" si="6"/>
        <v>0.10478052150331854</v>
      </c>
      <c r="W18" s="129">
        <f t="shared" si="7"/>
        <v>0.19339865295259498</v>
      </c>
      <c r="X18" s="129">
        <f t="shared" si="8"/>
        <v>0.38759867346666116</v>
      </c>
      <c r="Z18" s="44"/>
    </row>
    <row r="19" spans="2:26" x14ac:dyDescent="0.25">
      <c r="B19" s="11" t="s">
        <v>30</v>
      </c>
      <c r="C19" s="20">
        <v>1.5328358</v>
      </c>
      <c r="D19" s="20">
        <v>1.5328358</v>
      </c>
      <c r="E19" s="20">
        <v>1.5328358</v>
      </c>
      <c r="F19" s="20"/>
      <c r="G19" s="20">
        <v>785.68</v>
      </c>
      <c r="H19" s="20">
        <v>785.68</v>
      </c>
      <c r="I19" s="20">
        <v>785.68</v>
      </c>
      <c r="J19" s="20"/>
      <c r="K19" s="20">
        <f t="shared" si="0"/>
        <v>51356.63166269994</v>
      </c>
      <c r="L19" s="20">
        <f t="shared" si="1"/>
        <v>51356.63166269994</v>
      </c>
      <c r="M19" s="20">
        <f t="shared" si="2"/>
        <v>51356.63166269994</v>
      </c>
      <c r="N19" s="125"/>
      <c r="O19" s="20">
        <v>1.5328358</v>
      </c>
      <c r="P19" s="20">
        <v>785.68</v>
      </c>
      <c r="Q19" s="20">
        <v>787.21283579999999</v>
      </c>
      <c r="R19" s="129">
        <f t="shared" si="3"/>
        <v>1</v>
      </c>
      <c r="S19" s="129">
        <f t="shared" si="4"/>
        <v>1</v>
      </c>
      <c r="T19" s="129">
        <f t="shared" si="5"/>
        <v>1</v>
      </c>
      <c r="U19" s="129"/>
      <c r="V19" s="129">
        <f t="shared" si="6"/>
        <v>1</v>
      </c>
      <c r="W19" s="129">
        <f t="shared" si="7"/>
        <v>1</v>
      </c>
      <c r="X19" s="129">
        <f t="shared" si="8"/>
        <v>1</v>
      </c>
      <c r="Z19" s="44"/>
    </row>
    <row r="20" spans="2:26" x14ac:dyDescent="0.25">
      <c r="B20" s="11" t="s">
        <v>31</v>
      </c>
      <c r="C20" s="20">
        <v>0</v>
      </c>
      <c r="D20" s="20">
        <v>0</v>
      </c>
      <c r="E20" s="20">
        <v>0</v>
      </c>
      <c r="F20" s="20"/>
      <c r="G20" s="20">
        <v>476.56000000000012</v>
      </c>
      <c r="H20" s="20">
        <v>563.49999999999989</v>
      </c>
      <c r="I20" s="20">
        <v>563.49999999999989</v>
      </c>
      <c r="J20" s="20"/>
      <c r="K20" s="20" t="str">
        <f t="shared" si="0"/>
        <v>NaN</v>
      </c>
      <c r="L20" s="20" t="str">
        <f t="shared" si="1"/>
        <v>NaN</v>
      </c>
      <c r="M20" s="20" t="str">
        <f t="shared" si="2"/>
        <v>NaN</v>
      </c>
      <c r="N20" s="125"/>
      <c r="O20" s="20">
        <v>0</v>
      </c>
      <c r="P20" s="20">
        <v>563.49999999999989</v>
      </c>
      <c r="Q20" s="20">
        <v>563.49999999999989</v>
      </c>
      <c r="R20" s="129" t="str">
        <f t="shared" si="3"/>
        <v>NaN</v>
      </c>
      <c r="S20" s="129" t="str">
        <f t="shared" si="4"/>
        <v>NaN</v>
      </c>
      <c r="T20" s="129" t="str">
        <f t="shared" si="5"/>
        <v>NaN</v>
      </c>
      <c r="U20" s="129"/>
      <c r="V20" s="129">
        <f t="shared" si="6"/>
        <v>0.84571428571428608</v>
      </c>
      <c r="W20" s="129">
        <f t="shared" si="7"/>
        <v>1</v>
      </c>
      <c r="X20" s="129">
        <f t="shared" si="8"/>
        <v>1</v>
      </c>
      <c r="Z20" s="44"/>
    </row>
    <row r="21" spans="2:26" x14ac:dyDescent="0.25">
      <c r="B21" s="11" t="s">
        <v>32</v>
      </c>
      <c r="C21" s="20">
        <v>83.180553500000016</v>
      </c>
      <c r="D21" s="20">
        <v>83.180553500000016</v>
      </c>
      <c r="E21" s="20">
        <v>83.531526300000024</v>
      </c>
      <c r="F21" s="20"/>
      <c r="G21" s="20">
        <v>736.95984780000003</v>
      </c>
      <c r="H21" s="20">
        <v>736.95984780000003</v>
      </c>
      <c r="I21" s="20">
        <v>737.46689000000003</v>
      </c>
      <c r="J21" s="20"/>
      <c r="K21" s="20">
        <f t="shared" si="0"/>
        <v>985.97612878351413</v>
      </c>
      <c r="L21" s="20">
        <f t="shared" si="1"/>
        <v>985.97612878351413</v>
      </c>
      <c r="M21" s="20">
        <f t="shared" si="2"/>
        <v>982.86054698847249</v>
      </c>
      <c r="N21" s="125"/>
      <c r="O21" s="20">
        <v>84.584444700000006</v>
      </c>
      <c r="P21" s="20">
        <v>741.01618770000005</v>
      </c>
      <c r="Q21" s="20">
        <v>825.60063239999999</v>
      </c>
      <c r="R21" s="129">
        <f t="shared" si="3"/>
        <v>0.98340248960693377</v>
      </c>
      <c r="S21" s="129">
        <f t="shared" si="4"/>
        <v>0.98340248960693377</v>
      </c>
      <c r="T21" s="129">
        <f t="shared" si="5"/>
        <v>0.98755186720520038</v>
      </c>
      <c r="U21" s="129"/>
      <c r="V21" s="129">
        <f t="shared" si="6"/>
        <v>0.99338635305531775</v>
      </c>
      <c r="W21" s="129">
        <f t="shared" si="7"/>
        <v>0.99338635305531775</v>
      </c>
      <c r="X21" s="129">
        <f t="shared" si="8"/>
        <v>0.99442561461390666</v>
      </c>
      <c r="Z21" s="44"/>
    </row>
    <row r="22" spans="2:26" x14ac:dyDescent="0.25">
      <c r="B22" s="11" t="s">
        <v>33</v>
      </c>
      <c r="C22" s="20">
        <v>566.95529699999997</v>
      </c>
      <c r="D22" s="20">
        <v>832.17899890000001</v>
      </c>
      <c r="E22" s="20">
        <v>900.2683293</v>
      </c>
      <c r="F22" s="20"/>
      <c r="G22" s="20">
        <v>2428.9951772999998</v>
      </c>
      <c r="H22" s="20">
        <v>4360.8785330000001</v>
      </c>
      <c r="I22" s="20">
        <v>4714.0938690000003</v>
      </c>
      <c r="J22" s="20"/>
      <c r="K22" s="20">
        <f t="shared" si="0"/>
        <v>528.42798897070713</v>
      </c>
      <c r="L22" s="20">
        <f t="shared" si="1"/>
        <v>624.03131282624815</v>
      </c>
      <c r="M22" s="20">
        <f t="shared" si="2"/>
        <v>623.63209007534726</v>
      </c>
      <c r="N22" s="125"/>
      <c r="O22" s="20">
        <v>1215.9277552999999</v>
      </c>
      <c r="P22" s="20">
        <v>5448.5438298999998</v>
      </c>
      <c r="Q22" s="20">
        <v>6664.4715851999999</v>
      </c>
      <c r="R22" s="129">
        <f t="shared" si="3"/>
        <v>0.46627383455040705</v>
      </c>
      <c r="S22" s="129">
        <f t="shared" si="4"/>
        <v>0.68439839067139352</v>
      </c>
      <c r="T22" s="129">
        <f t="shared" si="5"/>
        <v>0.74039623273331823</v>
      </c>
      <c r="U22" s="129"/>
      <c r="V22" s="129">
        <f t="shared" si="6"/>
        <v>0.44954058787694445</v>
      </c>
      <c r="W22" s="129">
        <f t="shared" si="7"/>
        <v>0.77921519591026311</v>
      </c>
      <c r="X22" s="129">
        <f t="shared" si="8"/>
        <v>0.84243171068025702</v>
      </c>
      <c r="Z22" s="44"/>
    </row>
    <row r="23" spans="2:26" x14ac:dyDescent="0.25">
      <c r="B23" s="11" t="s">
        <v>34</v>
      </c>
      <c r="C23" s="20">
        <v>248.45611410000001</v>
      </c>
      <c r="D23" s="20">
        <v>260.20344809999989</v>
      </c>
      <c r="E23" s="20">
        <v>265.48974840000011</v>
      </c>
      <c r="F23" s="20"/>
      <c r="G23" s="20">
        <v>2204.8944941999998</v>
      </c>
      <c r="H23" s="20">
        <v>2278.0292217000001</v>
      </c>
      <c r="I23" s="20">
        <v>2312.0138468</v>
      </c>
      <c r="J23" s="20"/>
      <c r="K23" s="20">
        <f t="shared" si="0"/>
        <v>987.43821104461188</v>
      </c>
      <c r="L23" s="20">
        <f t="shared" si="1"/>
        <v>975.4800285446338</v>
      </c>
      <c r="M23" s="20">
        <f t="shared" si="2"/>
        <v>970.84863379229421</v>
      </c>
      <c r="N23" s="125"/>
      <c r="O23" s="20">
        <v>287.80968300000001</v>
      </c>
      <c r="P23" s="20">
        <v>2421.9010585999999</v>
      </c>
      <c r="Q23" s="20">
        <v>2709.7107415999999</v>
      </c>
      <c r="R23" s="129">
        <f t="shared" si="3"/>
        <v>0.86326530612244901</v>
      </c>
      <c r="S23" s="129">
        <f t="shared" si="4"/>
        <v>0.90408163265306085</v>
      </c>
      <c r="T23" s="129">
        <f t="shared" si="5"/>
        <v>0.92244897959183714</v>
      </c>
      <c r="U23" s="129"/>
      <c r="V23" s="129">
        <f t="shared" si="6"/>
        <v>0.90539206662751481</v>
      </c>
      <c r="W23" s="129">
        <f t="shared" si="7"/>
        <v>0.93671720410321457</v>
      </c>
      <c r="X23" s="129">
        <f t="shared" si="8"/>
        <v>0.95120986739642355</v>
      </c>
      <c r="Z23" s="44"/>
    </row>
    <row r="24" spans="2:26" x14ac:dyDescent="0.25">
      <c r="B24" s="11" t="s">
        <v>35</v>
      </c>
      <c r="C24" s="20">
        <v>273.62877609999998</v>
      </c>
      <c r="D24" s="20">
        <v>466.49298179999988</v>
      </c>
      <c r="E24" s="20">
        <v>966.85168959999999</v>
      </c>
      <c r="F24" s="20"/>
      <c r="G24" s="20">
        <v>1324.0992510999999</v>
      </c>
      <c r="H24" s="20">
        <v>1655.0989843</v>
      </c>
      <c r="I24" s="20">
        <v>2261.6025893000001</v>
      </c>
      <c r="J24" s="20"/>
      <c r="K24" s="20">
        <f t="shared" si="0"/>
        <v>583.90350970107625</v>
      </c>
      <c r="L24" s="20">
        <f t="shared" si="1"/>
        <v>454.79611674192188</v>
      </c>
      <c r="M24" s="20">
        <f t="shared" si="2"/>
        <v>333.91411667653563</v>
      </c>
      <c r="N24" s="125"/>
      <c r="O24" s="20">
        <v>10279.0537532</v>
      </c>
      <c r="P24" s="20">
        <v>7724.4588645999993</v>
      </c>
      <c r="Q24" s="20">
        <v>18003.512617799999</v>
      </c>
      <c r="R24" s="129">
        <f t="shared" si="3"/>
        <v>2.6620035527571386E-2</v>
      </c>
      <c r="S24" s="129">
        <f t="shared" si="4"/>
        <v>4.5382872100924142E-2</v>
      </c>
      <c r="T24" s="129">
        <f t="shared" si="5"/>
        <v>9.4060378787201762E-2</v>
      </c>
      <c r="U24" s="129"/>
      <c r="V24" s="129">
        <f t="shared" si="6"/>
        <v>8.8745349928009754E-2</v>
      </c>
      <c r="W24" s="129">
        <f t="shared" si="7"/>
        <v>0.11784322377192051</v>
      </c>
      <c r="X24" s="129">
        <f t="shared" si="8"/>
        <v>0.17932357687288428</v>
      </c>
      <c r="Z24" s="44"/>
    </row>
    <row r="25" spans="2:26" x14ac:dyDescent="0.25">
      <c r="B25" s="11"/>
      <c r="C25" s="17"/>
      <c r="D25" s="17"/>
      <c r="E25" s="17"/>
      <c r="F25" s="17"/>
      <c r="G25" s="17"/>
      <c r="H25" s="17"/>
      <c r="I25" s="17"/>
      <c r="J25" s="17"/>
      <c r="K25" s="17"/>
      <c r="L25" s="17"/>
      <c r="M25" s="17"/>
      <c r="O25" s="17"/>
      <c r="P25" s="17"/>
      <c r="Q25" s="17"/>
      <c r="R25" s="117"/>
      <c r="S25" s="117"/>
      <c r="T25" s="117"/>
      <c r="U25" s="117"/>
      <c r="V25" s="117"/>
      <c r="W25" s="117"/>
      <c r="X25" s="117"/>
    </row>
    <row r="26" spans="2:26" ht="15.75" customHeight="1" thickBot="1" x14ac:dyDescent="0.3">
      <c r="B26" s="12"/>
      <c r="C26" s="18"/>
      <c r="D26" s="18"/>
      <c r="E26" s="18"/>
      <c r="F26" s="17"/>
      <c r="G26" s="18"/>
      <c r="H26" s="18"/>
      <c r="I26" s="18"/>
      <c r="J26" s="17"/>
      <c r="K26" s="17"/>
      <c r="L26" s="17"/>
      <c r="M26" s="17"/>
      <c r="N26" s="17"/>
      <c r="O26" s="18"/>
      <c r="P26" s="18"/>
      <c r="Q26" s="18"/>
      <c r="R26" s="117"/>
      <c r="S26" s="117"/>
      <c r="T26" s="117"/>
      <c r="U26" s="17"/>
      <c r="V26" s="117"/>
      <c r="W26" s="117"/>
      <c r="X26" s="117"/>
    </row>
    <row r="27" spans="2:26" ht="15.75" customHeight="1" thickBot="1" x14ac:dyDescent="0.3">
      <c r="B27" s="71" t="s">
        <v>36</v>
      </c>
      <c r="C27" s="63">
        <f>SUM(C7:C26)</f>
        <v>3497.0100011999994</v>
      </c>
      <c r="D27" s="63">
        <f>SUM(D7:D26)</f>
        <v>5115.0377677000006</v>
      </c>
      <c r="E27" s="63">
        <f>SUM(E7:E26)</f>
        <v>7545.1391687000014</v>
      </c>
      <c r="F27" s="17"/>
      <c r="G27" s="63">
        <f>SUM(G7:G26)</f>
        <v>19328.468390800001</v>
      </c>
      <c r="H27" s="63">
        <f>SUM(H7:H26)</f>
        <v>26111.056288799995</v>
      </c>
      <c r="I27" s="63">
        <f>SUM(I7:I26)</f>
        <v>30251.457435800006</v>
      </c>
      <c r="J27" s="17"/>
      <c r="K27" s="63">
        <f>AVERAGE(K7:K26)</f>
        <v>3820.3901478283092</v>
      </c>
      <c r="L27" s="63">
        <f>AVERAGE(L7:L26)</f>
        <v>3886.1715369540398</v>
      </c>
      <c r="M27" s="63">
        <f>AVERAGE(M7:M26)</f>
        <v>3790.7621583695995</v>
      </c>
      <c r="N27" s="17"/>
      <c r="O27" s="63">
        <f>SUM(O7:O26)</f>
        <v>27128.999917900001</v>
      </c>
      <c r="P27" s="63">
        <f>SUM(P7:P26)</f>
        <v>46565.182972099996</v>
      </c>
      <c r="Q27" s="63">
        <f>SUM(Q7:Q26)</f>
        <v>73694.182889999996</v>
      </c>
      <c r="R27" s="64">
        <f>C27/$O27</f>
        <v>0.12890301934398382</v>
      </c>
      <c r="S27" s="64">
        <f>D27/$O27</f>
        <v>0.18854501762613979</v>
      </c>
      <c r="T27" s="64">
        <f>E27/$O27</f>
        <v>0.27812080030718855</v>
      </c>
      <c r="U27" s="17"/>
      <c r="V27" s="64">
        <f>(C27+G27)/$Q27</f>
        <v>0.30973243065969763</v>
      </c>
      <c r="W27" s="64">
        <f>(D27+H27)/$Q27</f>
        <v>0.42372535839239556</v>
      </c>
      <c r="X27" s="64">
        <f>(E27+I27)/$Q27</f>
        <v>0.51288439768600591</v>
      </c>
    </row>
    <row r="29" spans="2:26" x14ac:dyDescent="0.25">
      <c r="B29" t="s">
        <v>205</v>
      </c>
      <c r="G29" s="136">
        <f>G27/C27</f>
        <v>5.5271412961837214</v>
      </c>
      <c r="H29" s="136">
        <f>H27/D27</f>
        <v>5.1047631463610772</v>
      </c>
      <c r="I29" s="136">
        <f>I27/E27</f>
        <v>4.0093968791581904</v>
      </c>
    </row>
  </sheetData>
  <mergeCells count="13">
    <mergeCell ref="C4:E4"/>
    <mergeCell ref="G4:I4"/>
    <mergeCell ref="K4:M4"/>
    <mergeCell ref="C5:E5"/>
    <mergeCell ref="G5:I5"/>
    <mergeCell ref="K5:M5"/>
    <mergeCell ref="R4:T4"/>
    <mergeCell ref="Q5:Q6"/>
    <mergeCell ref="R5:T5"/>
    <mergeCell ref="V5:X5"/>
    <mergeCell ref="O4:Q4"/>
    <mergeCell ref="O5:O6"/>
    <mergeCell ref="P5:P6"/>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99" t="s">
        <v>190</v>
      </c>
      <c r="I1" s="161"/>
      <c r="J1" s="161"/>
      <c r="L1" s="199" t="s">
        <v>191</v>
      </c>
      <c r="M1" s="161"/>
      <c r="N1" s="161"/>
      <c r="P1" s="199" t="s">
        <v>192</v>
      </c>
      <c r="Q1" s="161"/>
      <c r="R1" s="161"/>
      <c r="T1" s="199" t="s">
        <v>193</v>
      </c>
      <c r="U1" s="161"/>
      <c r="V1" s="161"/>
      <c r="X1" s="198" t="s">
        <v>194</v>
      </c>
      <c r="Y1" s="161"/>
      <c r="Z1" s="161"/>
      <c r="AA1" s="161"/>
      <c r="AB1" s="161"/>
    </row>
    <row r="2" spans="2:28" x14ac:dyDescent="0.25">
      <c r="H2" s="161"/>
      <c r="I2" s="161"/>
      <c r="J2" s="161"/>
      <c r="L2" s="161"/>
      <c r="M2" s="161"/>
      <c r="N2" s="161"/>
      <c r="P2" s="161"/>
      <c r="Q2" s="161"/>
      <c r="R2" s="161"/>
      <c r="T2" s="161"/>
      <c r="U2" s="161"/>
      <c r="V2" s="161"/>
      <c r="X2" s="161"/>
      <c r="Y2" s="161"/>
      <c r="Z2" s="161"/>
      <c r="AA2" s="161"/>
      <c r="AB2" s="161"/>
    </row>
    <row r="3" spans="2:28" x14ac:dyDescent="0.25">
      <c r="H3" s="161"/>
      <c r="I3" s="161"/>
      <c r="J3" s="161"/>
      <c r="L3" s="161"/>
      <c r="M3" s="161"/>
      <c r="N3" s="161"/>
      <c r="P3" s="161"/>
      <c r="Q3" s="161"/>
      <c r="R3" s="161"/>
      <c r="T3" s="161"/>
      <c r="U3" s="161"/>
      <c r="V3" s="161"/>
      <c r="X3" s="161"/>
      <c r="Y3" s="161"/>
      <c r="Z3" s="161"/>
      <c r="AA3" s="161"/>
      <c r="AB3" s="161"/>
    </row>
    <row r="4" spans="2:28" ht="18" customHeight="1" thickBot="1" x14ac:dyDescent="0.3">
      <c r="C4" s="66" t="s">
        <v>59</v>
      </c>
      <c r="H4" s="161"/>
      <c r="I4" s="161"/>
      <c r="J4" s="161"/>
      <c r="L4" s="161"/>
      <c r="M4" s="161"/>
      <c r="N4" s="161"/>
      <c r="P4" s="161"/>
      <c r="Q4" s="161"/>
      <c r="R4" s="161"/>
      <c r="T4" s="161"/>
      <c r="U4" s="161"/>
      <c r="V4" s="161"/>
      <c r="X4" s="161"/>
      <c r="Y4" s="161"/>
      <c r="Z4" s="161"/>
      <c r="AA4" s="161"/>
      <c r="AB4" s="161"/>
    </row>
    <row r="5" spans="2:28" ht="39.75" customHeight="1" thickBot="1" x14ac:dyDescent="0.3">
      <c r="B5" s="56"/>
      <c r="C5" s="153" t="s">
        <v>61</v>
      </c>
      <c r="D5" s="153" t="s">
        <v>62</v>
      </c>
      <c r="E5" s="149"/>
      <c r="F5" s="149"/>
      <c r="H5" s="153" t="s">
        <v>195</v>
      </c>
      <c r="I5" s="149"/>
      <c r="J5" s="149"/>
      <c r="L5" s="153" t="s">
        <v>196</v>
      </c>
      <c r="M5" s="149"/>
      <c r="N5" s="149"/>
      <c r="P5" s="153" t="s">
        <v>197</v>
      </c>
      <c r="Q5" s="149"/>
      <c r="R5" s="149"/>
      <c r="T5" s="153" t="s">
        <v>198</v>
      </c>
      <c r="U5" s="149"/>
      <c r="V5" s="149"/>
      <c r="X5" s="197" t="s">
        <v>199</v>
      </c>
      <c r="Y5" s="149"/>
      <c r="Z5" s="149"/>
    </row>
    <row r="6" spans="2:28" ht="15.75" customHeight="1" thickBot="1" x14ac:dyDescent="0.3">
      <c r="B6" s="53" t="s">
        <v>14</v>
      </c>
      <c r="C6" s="149"/>
      <c r="D6" s="47" t="s">
        <v>77</v>
      </c>
      <c r="E6" s="47" t="s">
        <v>78</v>
      </c>
      <c r="F6" s="47" t="s">
        <v>79</v>
      </c>
      <c r="H6" s="47" t="s">
        <v>77</v>
      </c>
      <c r="I6" s="47" t="s">
        <v>78</v>
      </c>
      <c r="J6" s="47" t="s">
        <v>79</v>
      </c>
      <c r="L6" s="47" t="s">
        <v>77</v>
      </c>
      <c r="M6" s="47" t="s">
        <v>78</v>
      </c>
      <c r="N6" s="47" t="s">
        <v>79</v>
      </c>
      <c r="P6" s="47" t="s">
        <v>77</v>
      </c>
      <c r="Q6" s="47" t="s">
        <v>78</v>
      </c>
      <c r="R6" s="47" t="s">
        <v>79</v>
      </c>
      <c r="T6" s="47" t="s">
        <v>77</v>
      </c>
      <c r="U6" s="47" t="s">
        <v>78</v>
      </c>
      <c r="V6" s="47" t="s">
        <v>79</v>
      </c>
      <c r="X6" s="47" t="s">
        <v>77</v>
      </c>
      <c r="Y6" s="47" t="s">
        <v>78</v>
      </c>
      <c r="Z6" s="47" t="s">
        <v>79</v>
      </c>
    </row>
    <row r="7" spans="2:28" x14ac:dyDescent="0.25">
      <c r="B7" t="s">
        <v>18</v>
      </c>
      <c r="C7" s="44">
        <v>2373</v>
      </c>
      <c r="D7" s="44">
        <v>379</v>
      </c>
      <c r="E7" s="44">
        <v>879</v>
      </c>
      <c r="F7" s="44">
        <v>1194</v>
      </c>
      <c r="H7" s="108">
        <v>37.184075</v>
      </c>
      <c r="I7" s="108">
        <v>148.464225</v>
      </c>
      <c r="J7" s="108">
        <v>230.73099300000001</v>
      </c>
      <c r="L7" s="44">
        <v>28</v>
      </c>
      <c r="M7" s="44">
        <v>30</v>
      </c>
      <c r="N7" s="44">
        <v>17</v>
      </c>
      <c r="P7" s="108">
        <v>1.9147000000000001</v>
      </c>
      <c r="Q7" s="108">
        <v>1.865758</v>
      </c>
      <c r="R7" s="108">
        <v>0.79090800000000006</v>
      </c>
      <c r="S7" s="108"/>
      <c r="T7" s="108">
        <v>39.098775000000003</v>
      </c>
      <c r="U7" s="108">
        <v>150.329983</v>
      </c>
      <c r="V7" s="108">
        <v>231.52190100000001</v>
      </c>
      <c r="X7">
        <v>0</v>
      </c>
      <c r="Y7">
        <v>0</v>
      </c>
      <c r="Z7">
        <v>0</v>
      </c>
    </row>
    <row r="8" spans="2:28" x14ac:dyDescent="0.25">
      <c r="B8" t="s">
        <v>19</v>
      </c>
      <c r="C8" s="44">
        <v>2</v>
      </c>
      <c r="D8" s="44">
        <v>1</v>
      </c>
      <c r="E8" s="44">
        <v>2</v>
      </c>
      <c r="F8" s="44">
        <v>2</v>
      </c>
      <c r="H8" s="108">
        <v>0.109037</v>
      </c>
      <c r="I8" s="108">
        <v>0.84932099999999999</v>
      </c>
      <c r="J8" s="108">
        <v>0.85160499999999995</v>
      </c>
      <c r="L8" s="44">
        <v>0</v>
      </c>
      <c r="M8" s="44">
        <v>0</v>
      </c>
      <c r="N8" s="44">
        <v>0</v>
      </c>
      <c r="P8" s="108">
        <v>0</v>
      </c>
      <c r="Q8" s="108">
        <v>0</v>
      </c>
      <c r="R8" s="108">
        <v>0</v>
      </c>
      <c r="S8" s="108"/>
      <c r="T8" s="108">
        <v>0.109037</v>
      </c>
      <c r="U8" s="108">
        <v>0.84932099999999999</v>
      </c>
      <c r="V8" s="108">
        <v>0.85160499999999995</v>
      </c>
      <c r="X8">
        <v>0</v>
      </c>
      <c r="Y8">
        <v>0</v>
      </c>
      <c r="Z8">
        <v>0</v>
      </c>
    </row>
    <row r="9" spans="2:28" x14ac:dyDescent="0.25">
      <c r="B9" t="s">
        <v>20</v>
      </c>
      <c r="C9" s="44">
        <v>1125</v>
      </c>
      <c r="D9" s="44">
        <v>115</v>
      </c>
      <c r="E9" s="44">
        <v>310</v>
      </c>
      <c r="F9" s="44">
        <v>548</v>
      </c>
      <c r="H9" s="108">
        <v>10.089095</v>
      </c>
      <c r="I9" s="108">
        <v>36.087311</v>
      </c>
      <c r="J9" s="108">
        <v>100.713945</v>
      </c>
      <c r="L9" s="44">
        <v>10</v>
      </c>
      <c r="M9" s="44">
        <v>3</v>
      </c>
      <c r="N9" s="44">
        <v>13</v>
      </c>
      <c r="P9" s="108">
        <v>0.61270899999999995</v>
      </c>
      <c r="Q9" s="108">
        <v>9.9487000000000006E-2</v>
      </c>
      <c r="R9" s="108">
        <v>0.71387400000000001</v>
      </c>
      <c r="S9" s="108"/>
      <c r="T9" s="108">
        <v>10.701803999999999</v>
      </c>
      <c r="U9" s="108">
        <v>36.186798000000003</v>
      </c>
      <c r="V9" s="108">
        <v>101.427819</v>
      </c>
      <c r="X9">
        <v>0</v>
      </c>
      <c r="Y9">
        <v>0</v>
      </c>
      <c r="Z9">
        <v>0</v>
      </c>
    </row>
    <row r="10" spans="2:28" x14ac:dyDescent="0.25">
      <c r="B10" t="s">
        <v>21</v>
      </c>
      <c r="C10" s="44">
        <v>363</v>
      </c>
      <c r="D10" s="44">
        <v>24</v>
      </c>
      <c r="E10" s="44">
        <v>33</v>
      </c>
      <c r="F10" s="44">
        <v>56</v>
      </c>
      <c r="H10" s="108">
        <v>2.1442649999999999</v>
      </c>
      <c r="I10" s="108">
        <v>7.5159539999999998</v>
      </c>
      <c r="J10" s="108">
        <v>16.503319000000001</v>
      </c>
      <c r="L10" s="44">
        <v>1</v>
      </c>
      <c r="M10" s="44">
        <v>1</v>
      </c>
      <c r="N10" s="44">
        <v>3</v>
      </c>
      <c r="P10" s="108">
        <v>0.220972</v>
      </c>
      <c r="Q10" s="108">
        <v>3.1391000000000002E-2</v>
      </c>
      <c r="R10" s="108">
        <v>0.15654799999999999</v>
      </c>
      <c r="S10" s="108"/>
      <c r="T10" s="108">
        <v>2.365237</v>
      </c>
      <c r="U10" s="108">
        <v>7.547345</v>
      </c>
      <c r="V10" s="108">
        <v>16.659866999999998</v>
      </c>
      <c r="X10">
        <v>0</v>
      </c>
      <c r="Y10">
        <v>0</v>
      </c>
      <c r="Z10">
        <v>0</v>
      </c>
    </row>
    <row r="11" spans="2:28" x14ac:dyDescent="0.25">
      <c r="B11" t="s">
        <v>22</v>
      </c>
      <c r="C11" s="44">
        <v>2568</v>
      </c>
      <c r="D11" s="44">
        <v>1771</v>
      </c>
      <c r="E11" s="44">
        <v>2154</v>
      </c>
      <c r="F11" s="44">
        <v>2386</v>
      </c>
      <c r="H11" s="108">
        <v>394.85133300000001</v>
      </c>
      <c r="I11" s="108">
        <v>535.09774600000003</v>
      </c>
      <c r="J11" s="108">
        <v>595.78477499999997</v>
      </c>
      <c r="L11" s="44">
        <v>21</v>
      </c>
      <c r="M11" s="44">
        <v>6</v>
      </c>
      <c r="N11" s="44">
        <v>4</v>
      </c>
      <c r="P11" s="108">
        <v>1.735271</v>
      </c>
      <c r="Q11" s="108">
        <v>0.398814</v>
      </c>
      <c r="R11" s="108">
        <v>0.40518399999999999</v>
      </c>
      <c r="S11" s="108"/>
      <c r="T11" s="108">
        <v>396.58660400000002</v>
      </c>
      <c r="U11" s="108">
        <v>535.49656000000004</v>
      </c>
      <c r="V11" s="108">
        <v>596.18995900000004</v>
      </c>
      <c r="X11">
        <v>0</v>
      </c>
      <c r="Y11">
        <v>0</v>
      </c>
      <c r="Z11">
        <v>0</v>
      </c>
    </row>
    <row r="12" spans="2:28" x14ac:dyDescent="0.25">
      <c r="B12" t="s">
        <v>23</v>
      </c>
      <c r="C12" s="44">
        <v>342</v>
      </c>
      <c r="D12" s="44">
        <v>293</v>
      </c>
      <c r="E12" s="44">
        <v>319</v>
      </c>
      <c r="F12" s="44">
        <v>327</v>
      </c>
      <c r="H12" s="108">
        <v>59.478020999999998</v>
      </c>
      <c r="I12" s="108">
        <v>75.577822999999995</v>
      </c>
      <c r="J12" s="108">
        <v>79.799993999999998</v>
      </c>
      <c r="L12" s="44">
        <v>10</v>
      </c>
      <c r="M12" s="44">
        <v>3</v>
      </c>
      <c r="N12" s="44">
        <v>1</v>
      </c>
      <c r="P12" s="108">
        <v>0.52977600000000002</v>
      </c>
      <c r="Q12" s="108">
        <v>0.19497999999999999</v>
      </c>
      <c r="R12" s="108">
        <v>1.7167999999999999E-2</v>
      </c>
      <c r="S12" s="108"/>
      <c r="T12" s="108">
        <v>60.007796999999997</v>
      </c>
      <c r="U12" s="108">
        <v>75.772802999999996</v>
      </c>
      <c r="V12" s="108">
        <v>79.817161999999996</v>
      </c>
      <c r="X12">
        <v>0</v>
      </c>
      <c r="Y12">
        <v>0</v>
      </c>
      <c r="Z12">
        <v>0</v>
      </c>
    </row>
    <row r="13" spans="2:28" x14ac:dyDescent="0.25">
      <c r="B13" t="s">
        <v>24</v>
      </c>
      <c r="C13" s="44">
        <v>768</v>
      </c>
      <c r="D13" s="44">
        <v>84</v>
      </c>
      <c r="E13" s="44">
        <v>189</v>
      </c>
      <c r="F13" s="44">
        <v>324</v>
      </c>
      <c r="H13" s="108">
        <v>15.255459</v>
      </c>
      <c r="I13" s="108">
        <v>50.305943999999997</v>
      </c>
      <c r="J13" s="108">
        <v>90.824727999999993</v>
      </c>
      <c r="L13" s="44">
        <v>8</v>
      </c>
      <c r="M13" s="44">
        <v>6</v>
      </c>
      <c r="N13" s="44">
        <v>6</v>
      </c>
      <c r="P13" s="108">
        <v>0.62966900000000003</v>
      </c>
      <c r="Q13" s="108">
        <v>0.51169100000000001</v>
      </c>
      <c r="R13" s="108">
        <v>0.33372800000000002</v>
      </c>
      <c r="S13" s="108"/>
      <c r="T13" s="108">
        <v>15.885128</v>
      </c>
      <c r="U13" s="108">
        <v>50.817635000000003</v>
      </c>
      <c r="V13" s="108">
        <v>91.158456000000001</v>
      </c>
      <c r="X13">
        <v>2</v>
      </c>
      <c r="Y13">
        <v>0</v>
      </c>
      <c r="Z13">
        <v>0</v>
      </c>
    </row>
    <row r="14" spans="2:28" x14ac:dyDescent="0.25">
      <c r="B14" t="s">
        <v>25</v>
      </c>
      <c r="C14" s="44">
        <v>1235</v>
      </c>
      <c r="D14" s="44">
        <v>62</v>
      </c>
      <c r="E14" s="44">
        <v>136</v>
      </c>
      <c r="F14" s="44">
        <v>309</v>
      </c>
      <c r="H14" s="108">
        <v>6.5845320000000003</v>
      </c>
      <c r="I14" s="108">
        <v>45.950966000000001</v>
      </c>
      <c r="J14" s="108">
        <v>78.200626</v>
      </c>
      <c r="L14" s="44">
        <v>3</v>
      </c>
      <c r="M14" s="44">
        <v>4</v>
      </c>
      <c r="N14" s="44">
        <v>11</v>
      </c>
      <c r="P14" s="108">
        <v>0.28273199999999998</v>
      </c>
      <c r="Q14" s="108">
        <v>0.559087</v>
      </c>
      <c r="R14" s="108">
        <v>0.50771699999999997</v>
      </c>
      <c r="S14" s="108"/>
      <c r="T14" s="108">
        <v>6.8672639999999996</v>
      </c>
      <c r="U14" s="108">
        <v>46.510052999999999</v>
      </c>
      <c r="V14" s="108">
        <v>78.708342999999999</v>
      </c>
      <c r="X14">
        <v>0</v>
      </c>
      <c r="Y14">
        <v>0</v>
      </c>
      <c r="Z14">
        <v>0</v>
      </c>
    </row>
    <row r="15" spans="2:28" x14ac:dyDescent="0.25">
      <c r="B15" t="s">
        <v>26</v>
      </c>
      <c r="C15" s="44">
        <v>2576</v>
      </c>
      <c r="D15" s="44">
        <v>3</v>
      </c>
      <c r="E15" s="44">
        <v>79</v>
      </c>
      <c r="F15" s="44">
        <v>472</v>
      </c>
      <c r="H15" s="108">
        <v>9.7170000000000006E-2</v>
      </c>
      <c r="I15" s="108">
        <v>36.650891000000001</v>
      </c>
      <c r="J15" s="108">
        <v>154.84490299999999</v>
      </c>
      <c r="L15" s="44">
        <v>0</v>
      </c>
      <c r="M15" s="44">
        <v>3</v>
      </c>
      <c r="N15" s="44">
        <v>16</v>
      </c>
      <c r="P15" s="108">
        <v>0</v>
      </c>
      <c r="Q15" s="108">
        <v>0.19933999999999999</v>
      </c>
      <c r="R15" s="108">
        <v>0.739811</v>
      </c>
      <c r="S15" s="108"/>
      <c r="T15" s="108">
        <v>9.7170000000000006E-2</v>
      </c>
      <c r="U15" s="108">
        <v>36.850231000000001</v>
      </c>
      <c r="V15" s="108">
        <v>155.58471399999999</v>
      </c>
      <c r="X15">
        <v>0</v>
      </c>
      <c r="Y15">
        <v>0</v>
      </c>
      <c r="Z15">
        <v>0</v>
      </c>
    </row>
    <row r="16" spans="2:28" x14ac:dyDescent="0.25">
      <c r="B16" t="s">
        <v>27</v>
      </c>
      <c r="C16" s="44">
        <v>255</v>
      </c>
      <c r="D16" s="44">
        <v>95</v>
      </c>
      <c r="E16" s="44">
        <v>153</v>
      </c>
      <c r="F16" s="44">
        <v>196</v>
      </c>
      <c r="H16" s="108">
        <v>10.925074</v>
      </c>
      <c r="I16" s="108">
        <v>21.580304000000002</v>
      </c>
      <c r="J16" s="108">
        <v>30.520600000000002</v>
      </c>
      <c r="L16" s="44">
        <v>1</v>
      </c>
      <c r="M16" s="44">
        <v>2</v>
      </c>
      <c r="N16" s="44">
        <v>1</v>
      </c>
      <c r="P16" s="108">
        <v>2.9846999999999999E-2</v>
      </c>
      <c r="Q16" s="108">
        <v>3.27E-2</v>
      </c>
      <c r="R16" s="108">
        <v>4.0294000000000003E-2</v>
      </c>
      <c r="S16" s="108"/>
      <c r="T16" s="108">
        <v>10.954921000000001</v>
      </c>
      <c r="U16" s="108">
        <v>21.613004</v>
      </c>
      <c r="V16" s="108">
        <v>30.560894000000001</v>
      </c>
      <c r="X16">
        <v>0</v>
      </c>
      <c r="Y16">
        <v>0</v>
      </c>
      <c r="Z16">
        <v>0</v>
      </c>
    </row>
    <row r="17" spans="2:26" x14ac:dyDescent="0.25">
      <c r="B17" t="s">
        <v>28</v>
      </c>
      <c r="C17" s="44">
        <v>709</v>
      </c>
      <c r="D17" s="44">
        <v>3</v>
      </c>
      <c r="E17" s="44">
        <v>22</v>
      </c>
      <c r="F17" s="44">
        <v>51</v>
      </c>
      <c r="H17" s="108">
        <v>0.14626800000000001</v>
      </c>
      <c r="I17" s="108">
        <v>1.8569260000000001</v>
      </c>
      <c r="J17" s="108">
        <v>9.0736469999999994</v>
      </c>
      <c r="L17" s="44">
        <v>1</v>
      </c>
      <c r="M17" s="44">
        <v>5</v>
      </c>
      <c r="N17" s="44">
        <v>2</v>
      </c>
      <c r="P17" s="108">
        <v>8.1483E-2</v>
      </c>
      <c r="Q17" s="108">
        <v>0.36171199999999998</v>
      </c>
      <c r="R17" s="108">
        <v>0.13184100000000001</v>
      </c>
      <c r="S17" s="108"/>
      <c r="T17" s="108">
        <v>0.22775100000000001</v>
      </c>
      <c r="U17" s="108">
        <v>2.2186379999999999</v>
      </c>
      <c r="V17" s="108">
        <v>9.2054880000000008</v>
      </c>
      <c r="X17">
        <v>0</v>
      </c>
      <c r="Y17">
        <v>0</v>
      </c>
      <c r="Z17">
        <v>0</v>
      </c>
    </row>
    <row r="18" spans="2:26" x14ac:dyDescent="0.25">
      <c r="B18" t="s">
        <v>29</v>
      </c>
      <c r="C18" s="44">
        <v>962</v>
      </c>
      <c r="D18" s="44">
        <v>66</v>
      </c>
      <c r="E18" s="44">
        <v>101</v>
      </c>
      <c r="F18" s="44">
        <v>257</v>
      </c>
      <c r="H18" s="108">
        <v>15.360664</v>
      </c>
      <c r="I18" s="108">
        <v>21.206761</v>
      </c>
      <c r="J18" s="108">
        <v>46.188732000000002</v>
      </c>
      <c r="L18" s="44">
        <v>1</v>
      </c>
      <c r="M18" s="44">
        <v>4</v>
      </c>
      <c r="N18" s="44">
        <v>11</v>
      </c>
      <c r="P18" s="108">
        <v>3.9329000000000003E-2</v>
      </c>
      <c r="Q18" s="108">
        <v>0.154025</v>
      </c>
      <c r="R18" s="108">
        <v>0.65335200000000004</v>
      </c>
      <c r="S18" s="108"/>
      <c r="T18" s="108">
        <v>15.399993</v>
      </c>
      <c r="U18" s="108">
        <v>21.360786000000001</v>
      </c>
      <c r="V18" s="108">
        <v>46.842084</v>
      </c>
      <c r="X18">
        <v>0</v>
      </c>
      <c r="Y18">
        <v>0</v>
      </c>
      <c r="Z18">
        <v>0</v>
      </c>
    </row>
    <row r="19" spans="2:26" x14ac:dyDescent="0.25">
      <c r="B19" t="s">
        <v>30</v>
      </c>
      <c r="C19" s="44">
        <v>13</v>
      </c>
      <c r="D19" s="44">
        <v>13</v>
      </c>
      <c r="E19" s="44">
        <v>13</v>
      </c>
      <c r="F19" s="44">
        <v>13</v>
      </c>
      <c r="H19" s="108">
        <v>2.3343029999999998</v>
      </c>
      <c r="I19" s="108">
        <v>2.3433329999999999</v>
      </c>
      <c r="J19" s="108">
        <v>2.3433679999999999</v>
      </c>
      <c r="L19" s="44">
        <v>0</v>
      </c>
      <c r="M19" s="44">
        <v>0</v>
      </c>
      <c r="N19" s="44">
        <v>0</v>
      </c>
      <c r="P19" s="108">
        <v>0</v>
      </c>
      <c r="Q19" s="108">
        <v>0</v>
      </c>
      <c r="R19" s="108">
        <v>0</v>
      </c>
      <c r="S19" s="108"/>
      <c r="T19" s="108">
        <v>2.3343029999999998</v>
      </c>
      <c r="U19" s="108">
        <v>2.3433329999999999</v>
      </c>
      <c r="V19" s="108">
        <v>2.3433679999999999</v>
      </c>
      <c r="X19">
        <v>0</v>
      </c>
      <c r="Y19">
        <v>0</v>
      </c>
      <c r="Z19">
        <v>0</v>
      </c>
    </row>
    <row r="20" spans="2:26" x14ac:dyDescent="0.25">
      <c r="B20" t="s">
        <v>31</v>
      </c>
      <c r="C20" s="44">
        <v>9</v>
      </c>
      <c r="D20" s="44">
        <v>7</v>
      </c>
      <c r="E20" s="44">
        <v>9</v>
      </c>
      <c r="F20" s="44">
        <v>9</v>
      </c>
      <c r="H20" s="108">
        <v>0.54253200000000001</v>
      </c>
      <c r="I20" s="108">
        <v>1.127796</v>
      </c>
      <c r="J20" s="108">
        <v>1.1304860000000001</v>
      </c>
      <c r="L20" s="44">
        <v>0</v>
      </c>
      <c r="M20" s="44">
        <v>0</v>
      </c>
      <c r="N20" s="44">
        <v>0</v>
      </c>
      <c r="P20" s="108">
        <v>0</v>
      </c>
      <c r="Q20" s="108">
        <v>0</v>
      </c>
      <c r="R20" s="108">
        <v>0</v>
      </c>
      <c r="S20" s="108"/>
      <c r="T20" s="108">
        <v>0.54253200000000001</v>
      </c>
      <c r="U20" s="108">
        <v>1.127796</v>
      </c>
      <c r="V20" s="108">
        <v>1.1304860000000001</v>
      </c>
      <c r="X20">
        <v>0</v>
      </c>
      <c r="Y20">
        <v>0</v>
      </c>
      <c r="Z20">
        <v>0</v>
      </c>
    </row>
    <row r="21" spans="2:26" x14ac:dyDescent="0.25">
      <c r="B21" t="s">
        <v>32</v>
      </c>
      <c r="C21" s="44">
        <v>285</v>
      </c>
      <c r="D21" s="44">
        <v>276</v>
      </c>
      <c r="E21" s="44">
        <v>276</v>
      </c>
      <c r="F21" s="44">
        <v>277</v>
      </c>
      <c r="H21" s="108">
        <v>35.913545999999997</v>
      </c>
      <c r="I21" s="108">
        <v>37.694035999999997</v>
      </c>
      <c r="J21" s="108">
        <v>37.912543999999997</v>
      </c>
      <c r="L21" s="44">
        <v>0</v>
      </c>
      <c r="M21" s="44">
        <v>1</v>
      </c>
      <c r="N21" s="44">
        <v>0</v>
      </c>
      <c r="P21" s="108">
        <v>0</v>
      </c>
      <c r="Q21" s="108">
        <v>5.4980000000000003E-3</v>
      </c>
      <c r="R21" s="108">
        <v>0</v>
      </c>
      <c r="S21" s="108"/>
      <c r="T21" s="108">
        <v>35.913545999999997</v>
      </c>
      <c r="U21" s="108">
        <v>37.699534</v>
      </c>
      <c r="V21" s="108">
        <v>37.912543999999997</v>
      </c>
      <c r="X21">
        <v>0</v>
      </c>
      <c r="Y21">
        <v>0</v>
      </c>
      <c r="Z21">
        <v>0</v>
      </c>
    </row>
    <row r="22" spans="2:26" x14ac:dyDescent="0.25">
      <c r="B22" t="s">
        <v>33</v>
      </c>
      <c r="C22" s="44">
        <v>1623</v>
      </c>
      <c r="D22" s="44">
        <v>790</v>
      </c>
      <c r="E22" s="44">
        <v>1258</v>
      </c>
      <c r="F22" s="44">
        <v>1367</v>
      </c>
      <c r="H22" s="108">
        <v>100.747404</v>
      </c>
      <c r="I22" s="108">
        <v>258.30534499999999</v>
      </c>
      <c r="J22" s="108">
        <v>317.92765700000001</v>
      </c>
      <c r="L22" s="44">
        <v>29</v>
      </c>
      <c r="M22" s="44">
        <v>28</v>
      </c>
      <c r="N22" s="44">
        <v>3</v>
      </c>
      <c r="P22" s="108">
        <v>4.1585330000000003</v>
      </c>
      <c r="Q22" s="108">
        <v>1.578743</v>
      </c>
      <c r="R22" s="108">
        <v>0.263212</v>
      </c>
      <c r="S22" s="108"/>
      <c r="T22" s="108">
        <v>104.90593699999999</v>
      </c>
      <c r="U22" s="108">
        <v>259.88408800000002</v>
      </c>
      <c r="V22" s="108">
        <v>318.19086900000002</v>
      </c>
      <c r="X22">
        <v>0</v>
      </c>
      <c r="Y22">
        <v>0</v>
      </c>
      <c r="Z22">
        <v>0</v>
      </c>
    </row>
    <row r="23" spans="2:26" x14ac:dyDescent="0.25">
      <c r="B23" t="s">
        <v>34</v>
      </c>
      <c r="C23" s="44">
        <v>539</v>
      </c>
      <c r="D23" s="44">
        <v>467</v>
      </c>
      <c r="E23" s="44">
        <v>489</v>
      </c>
      <c r="F23" s="44">
        <v>500</v>
      </c>
      <c r="H23" s="108">
        <v>133.309044</v>
      </c>
      <c r="I23" s="108">
        <v>140.720775</v>
      </c>
      <c r="J23" s="108">
        <v>145.55669700000001</v>
      </c>
      <c r="L23" s="44">
        <v>2</v>
      </c>
      <c r="M23" s="44">
        <v>1</v>
      </c>
      <c r="N23" s="44">
        <v>0</v>
      </c>
      <c r="P23" s="108">
        <v>0.18285000000000001</v>
      </c>
      <c r="Q23" s="108">
        <v>1.2772E-2</v>
      </c>
      <c r="R23" s="108">
        <v>0</v>
      </c>
      <c r="S23" s="108"/>
      <c r="T23" s="108">
        <v>133.491894</v>
      </c>
      <c r="U23" s="108">
        <v>140.73354699999999</v>
      </c>
      <c r="V23" s="108">
        <v>145.55669700000001</v>
      </c>
      <c r="X23">
        <v>0</v>
      </c>
      <c r="Y23">
        <v>0</v>
      </c>
      <c r="Z23">
        <v>0</v>
      </c>
    </row>
    <row r="24" spans="2:26" x14ac:dyDescent="0.25">
      <c r="B24" t="s">
        <v>35</v>
      </c>
      <c r="C24" s="44">
        <v>11396</v>
      </c>
      <c r="D24" s="44">
        <v>470</v>
      </c>
      <c r="E24" s="44">
        <v>860</v>
      </c>
      <c r="F24" s="44">
        <v>1563</v>
      </c>
      <c r="H24" s="108">
        <v>100.387314</v>
      </c>
      <c r="I24" s="108">
        <v>208.05234400000001</v>
      </c>
      <c r="J24" s="108">
        <v>534.85546299999999</v>
      </c>
      <c r="L24" s="44">
        <v>22</v>
      </c>
      <c r="M24" s="44">
        <v>43</v>
      </c>
      <c r="N24" s="44">
        <v>43</v>
      </c>
      <c r="P24" s="108">
        <v>1.607998</v>
      </c>
      <c r="Q24" s="108">
        <v>1.8641669999999999</v>
      </c>
      <c r="R24" s="108">
        <v>4.3242409999999998</v>
      </c>
      <c r="S24" s="108"/>
      <c r="T24" s="108">
        <v>101.995312</v>
      </c>
      <c r="U24" s="108">
        <v>209.91651100000001</v>
      </c>
      <c r="V24" s="108">
        <v>539.17970400000002</v>
      </c>
      <c r="X24">
        <v>0</v>
      </c>
      <c r="Y24">
        <v>1</v>
      </c>
      <c r="Z24">
        <v>0</v>
      </c>
    </row>
    <row r="25" spans="2:26" x14ac:dyDescent="0.25">
      <c r="C25" s="44"/>
      <c r="D25" s="44"/>
      <c r="E25" s="44"/>
      <c r="F25" s="44"/>
      <c r="H25" s="108"/>
      <c r="I25" s="108"/>
      <c r="J25" s="108"/>
      <c r="L25" s="44"/>
      <c r="M25" s="44"/>
      <c r="N25" s="44"/>
      <c r="P25" s="108"/>
      <c r="Q25" s="108"/>
      <c r="R25" s="108"/>
      <c r="S25" s="108"/>
      <c r="T25" s="108"/>
      <c r="U25" s="108"/>
      <c r="V25" s="108"/>
    </row>
    <row r="26" spans="2:26" ht="15.75" customHeight="1" thickBot="1" x14ac:dyDescent="0.3">
      <c r="C26" s="44"/>
      <c r="D26" s="44"/>
      <c r="E26" s="44"/>
      <c r="F26" s="44"/>
      <c r="H26" s="108"/>
      <c r="I26" s="108"/>
      <c r="J26" s="108"/>
      <c r="L26" s="44"/>
      <c r="M26" s="44"/>
      <c r="N26" s="44"/>
      <c r="P26" s="108"/>
      <c r="Q26" s="108"/>
      <c r="R26" s="108"/>
      <c r="S26" s="108"/>
      <c r="T26" s="108"/>
      <c r="U26" s="108"/>
      <c r="V26" s="108"/>
    </row>
    <row r="27" spans="2:26" ht="15.75" customHeight="1" thickBot="1" x14ac:dyDescent="0.3">
      <c r="C27" s="44"/>
      <c r="D27" s="63">
        <f>SUM(D7:D26)</f>
        <v>4919</v>
      </c>
      <c r="E27" s="63">
        <f>SUM(E7:E26)</f>
        <v>7282</v>
      </c>
      <c r="F27" s="63">
        <f>SUM(F7:F26)</f>
        <v>9851</v>
      </c>
      <c r="H27" s="114">
        <f>SUM(H7:H26)</f>
        <v>925.45913599999994</v>
      </c>
      <c r="I27" s="114">
        <f>SUM(I7:I26)</f>
        <v>1629.3878009999999</v>
      </c>
      <c r="J27" s="114">
        <f>SUM(J7:J26)</f>
        <v>2473.7640820000001</v>
      </c>
      <c r="L27" s="63">
        <f>SUM(L7:L26)</f>
        <v>137</v>
      </c>
      <c r="M27" s="63">
        <f>SUM(M7:M26)</f>
        <v>140</v>
      </c>
      <c r="N27" s="63">
        <f>SUM(N7:N26)</f>
        <v>131</v>
      </c>
      <c r="P27" s="114">
        <f>SUM(P7:P26)</f>
        <v>12.025869000000002</v>
      </c>
      <c r="Q27" s="114">
        <f>SUM(Q7:Q26)</f>
        <v>7.870165000000001</v>
      </c>
      <c r="R27" s="114">
        <f>SUM(R7:R26)</f>
        <v>9.0778779999999983</v>
      </c>
      <c r="S27" s="109"/>
      <c r="T27" s="114">
        <f>SUM(T7:T26)</f>
        <v>937.485005</v>
      </c>
      <c r="U27" s="114">
        <f>SUM(U7:U26)</f>
        <v>1637.2579660000001</v>
      </c>
      <c r="V27" s="114">
        <f>SUM(V7:V26)</f>
        <v>2482.8419600000002</v>
      </c>
      <c r="X27" s="63">
        <f>SUM(X7:X26)</f>
        <v>2</v>
      </c>
      <c r="Y27" s="63">
        <f>SUM(Y7:Y26)</f>
        <v>1</v>
      </c>
      <c r="Z27" s="63">
        <f>SUM(Z7:Z26)</f>
        <v>0</v>
      </c>
    </row>
    <row r="28" spans="2:26" x14ac:dyDescent="0.25">
      <c r="H28" s="109"/>
      <c r="I28" s="109"/>
      <c r="J28" s="109"/>
      <c r="L28" s="113"/>
      <c r="M28" s="113"/>
      <c r="N28" s="113"/>
      <c r="P28" s="109"/>
      <c r="Q28" s="109"/>
      <c r="R28" s="109"/>
      <c r="S28" s="109"/>
      <c r="T28" s="109"/>
      <c r="U28" s="109"/>
      <c r="V28" s="109"/>
    </row>
    <row r="29" spans="2:26" x14ac:dyDescent="0.25">
      <c r="H29" s="109"/>
      <c r="I29" s="109"/>
      <c r="J29" s="109"/>
      <c r="L29" s="113"/>
      <c r="M29" s="113"/>
      <c r="N29" s="113"/>
      <c r="P29" s="109"/>
      <c r="Q29" s="109"/>
      <c r="R29" s="109"/>
      <c r="S29" s="109"/>
      <c r="T29" s="109"/>
      <c r="U29" s="109"/>
      <c r="V29" s="109"/>
    </row>
    <row r="30" spans="2:26" x14ac:dyDescent="0.25">
      <c r="H30" s="109"/>
      <c r="I30" s="109"/>
      <c r="J30" s="109"/>
      <c r="L30" s="113"/>
      <c r="M30" s="113"/>
      <c r="N30" s="113"/>
      <c r="P30" s="109"/>
      <c r="Q30" s="109"/>
      <c r="R30" s="109"/>
      <c r="S30" s="109"/>
      <c r="T30" s="109"/>
      <c r="U30" s="109"/>
      <c r="V30" s="109"/>
    </row>
    <row r="31" spans="2:26" x14ac:dyDescent="0.25">
      <c r="H31" s="109"/>
      <c r="I31" s="109"/>
      <c r="J31" s="109"/>
      <c r="L31" s="113"/>
      <c r="M31" s="113"/>
      <c r="N31" s="113"/>
      <c r="P31" s="109"/>
      <c r="Q31" s="109"/>
      <c r="R31" s="109"/>
      <c r="S31" s="109"/>
      <c r="T31" s="109"/>
      <c r="U31" s="109"/>
      <c r="V31" s="109"/>
    </row>
    <row r="32" spans="2:26" x14ac:dyDescent="0.25">
      <c r="H32" s="109"/>
      <c r="I32" s="109"/>
      <c r="J32" s="109"/>
      <c r="L32" s="113"/>
      <c r="M32" s="113"/>
      <c r="N32" s="113"/>
      <c r="P32" s="109"/>
      <c r="Q32" s="109"/>
      <c r="R32" s="109"/>
      <c r="S32" s="109"/>
      <c r="T32" s="109"/>
      <c r="U32" s="109"/>
      <c r="V32" s="109"/>
    </row>
    <row r="33" spans="8:22" x14ac:dyDescent="0.25">
      <c r="H33" s="109"/>
      <c r="I33" s="109"/>
      <c r="J33" s="109"/>
      <c r="L33" s="113"/>
      <c r="M33" s="113"/>
      <c r="N33" s="113"/>
      <c r="P33" s="109"/>
      <c r="Q33" s="109"/>
      <c r="R33" s="109"/>
      <c r="S33" s="109"/>
      <c r="T33" s="109"/>
      <c r="U33" s="109"/>
      <c r="V33" s="109"/>
    </row>
    <row r="34" spans="8:22" x14ac:dyDescent="0.25">
      <c r="H34" s="109"/>
      <c r="I34" s="109"/>
      <c r="J34" s="109"/>
      <c r="L34" s="109"/>
      <c r="M34" s="109"/>
      <c r="N34" s="109"/>
      <c r="P34" s="109"/>
      <c r="Q34" s="109"/>
      <c r="R34" s="109"/>
      <c r="S34" s="109"/>
      <c r="T34" s="109"/>
      <c r="U34" s="109"/>
      <c r="V34" s="109"/>
    </row>
    <row r="35" spans="8:22" x14ac:dyDescent="0.25">
      <c r="H35" s="109"/>
      <c r="I35" s="109"/>
      <c r="J35" s="109"/>
      <c r="L35" s="109"/>
      <c r="M35" s="109"/>
      <c r="N35" s="109"/>
      <c r="P35" s="109"/>
      <c r="Q35" s="109"/>
      <c r="R35" s="109"/>
      <c r="S35" s="109"/>
      <c r="T35" s="109"/>
      <c r="U35" s="109"/>
      <c r="V35" s="109"/>
    </row>
    <row r="36" spans="8:22" x14ac:dyDescent="0.25">
      <c r="L36" s="109"/>
      <c r="M36" s="109"/>
      <c r="N36" s="109"/>
      <c r="P36" s="109"/>
      <c r="Q36" s="109"/>
      <c r="R36" s="109"/>
      <c r="S36" s="109"/>
      <c r="T36" s="109"/>
      <c r="U36" s="109"/>
      <c r="V36" s="109"/>
    </row>
    <row r="37" spans="8:22" x14ac:dyDescent="0.25">
      <c r="L37" s="109"/>
      <c r="M37" s="109"/>
      <c r="N37" s="109"/>
      <c r="P37" s="109"/>
      <c r="Q37" s="109"/>
      <c r="R37" s="109"/>
      <c r="S37" s="109"/>
      <c r="T37" s="109"/>
      <c r="U37" s="109"/>
      <c r="V37" s="109"/>
    </row>
    <row r="38" spans="8:22" x14ac:dyDescent="0.25">
      <c r="L38" s="109"/>
      <c r="M38" s="109"/>
      <c r="N38" s="109"/>
      <c r="P38" s="109"/>
      <c r="Q38" s="109"/>
      <c r="R38" s="109"/>
      <c r="S38" s="109"/>
      <c r="T38" s="109"/>
      <c r="U38" s="109"/>
      <c r="V38" s="109"/>
    </row>
    <row r="39" spans="8:22" x14ac:dyDescent="0.25">
      <c r="L39" s="109"/>
      <c r="M39" s="109"/>
      <c r="N39" s="109"/>
      <c r="P39" s="109"/>
      <c r="Q39" s="109"/>
      <c r="R39" s="109"/>
      <c r="S39" s="109"/>
      <c r="T39" s="109"/>
      <c r="U39" s="109"/>
      <c r="V39" s="109"/>
    </row>
    <row r="40" spans="8:22" x14ac:dyDescent="0.25">
      <c r="L40" s="109"/>
      <c r="M40" s="109"/>
      <c r="N40" s="109"/>
      <c r="P40" s="109"/>
      <c r="Q40" s="109"/>
      <c r="R40" s="109"/>
      <c r="S40" s="109"/>
      <c r="T40" s="109"/>
      <c r="U40" s="109"/>
      <c r="V40" s="109"/>
    </row>
    <row r="41" spans="8:22" x14ac:dyDescent="0.25">
      <c r="P41" s="109"/>
      <c r="Q41" s="109"/>
      <c r="R41" s="109"/>
      <c r="S41" s="109"/>
      <c r="T41" s="109"/>
      <c r="U41" s="109"/>
      <c r="V41" s="109"/>
    </row>
    <row r="42" spans="8:22" x14ac:dyDescent="0.25">
      <c r="P42" s="109"/>
      <c r="Q42" s="109"/>
      <c r="R42" s="109"/>
      <c r="S42" s="109"/>
      <c r="T42" s="109"/>
      <c r="U42" s="109"/>
      <c r="V42" s="109"/>
    </row>
    <row r="43" spans="8:22" x14ac:dyDescent="0.25">
      <c r="P43" s="109"/>
      <c r="Q43" s="109"/>
      <c r="R43" s="109"/>
      <c r="S43" s="109"/>
      <c r="T43" s="109"/>
      <c r="U43" s="109"/>
      <c r="V43" s="109"/>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37</v>
      </c>
      <c r="C2" t="s">
        <v>38</v>
      </c>
    </row>
    <row r="3" spans="2:22" ht="15.75" customHeight="1" thickBot="1" x14ac:dyDescent="0.3"/>
    <row r="4" spans="2:22" ht="15.75" customHeight="1" thickBot="1" x14ac:dyDescent="0.3">
      <c r="B4" s="22"/>
      <c r="C4" s="156" t="s">
        <v>11</v>
      </c>
      <c r="D4" s="147"/>
      <c r="E4" s="147"/>
      <c r="F4" s="147"/>
      <c r="G4" s="147"/>
      <c r="H4" s="147"/>
      <c r="I4" s="147"/>
      <c r="J4" s="147"/>
      <c r="K4" s="147"/>
      <c r="L4" s="147"/>
      <c r="M4" s="147"/>
      <c r="N4" s="147"/>
      <c r="O4" s="147"/>
      <c r="P4" s="147"/>
      <c r="Q4" s="147"/>
      <c r="R4" s="147"/>
      <c r="S4" s="147"/>
      <c r="T4" s="147"/>
      <c r="U4" s="147"/>
      <c r="V4" s="147"/>
    </row>
    <row r="5" spans="2:22" ht="15.75" customHeight="1" thickBot="1" x14ac:dyDescent="0.3">
      <c r="C5" s="156" t="s">
        <v>15</v>
      </c>
      <c r="D5" s="147"/>
      <c r="E5" s="147"/>
      <c r="F5" s="157" t="s">
        <v>39</v>
      </c>
      <c r="G5" s="147"/>
      <c r="H5" s="147"/>
      <c r="J5" s="156" t="s">
        <v>16</v>
      </c>
      <c r="K5" s="147"/>
      <c r="L5" s="147"/>
      <c r="M5" s="157" t="s">
        <v>40</v>
      </c>
      <c r="N5" s="147"/>
      <c r="O5" s="147"/>
      <c r="Q5" s="156" t="s">
        <v>17</v>
      </c>
      <c r="R5" s="147"/>
      <c r="S5" s="147"/>
      <c r="T5" s="157" t="s">
        <v>41</v>
      </c>
      <c r="U5" s="147"/>
      <c r="V5" s="147"/>
    </row>
    <row r="6" spans="2:22" ht="15.75" customHeight="1" thickBot="1" x14ac:dyDescent="0.3">
      <c r="B6" s="9" t="s">
        <v>14</v>
      </c>
      <c r="C6" s="10" t="s">
        <v>42</v>
      </c>
      <c r="D6" s="119" t="s">
        <v>43</v>
      </c>
      <c r="E6" s="10" t="s">
        <v>44</v>
      </c>
      <c r="F6" s="120" t="s">
        <v>42</v>
      </c>
      <c r="G6" s="121" t="s">
        <v>43</v>
      </c>
      <c r="H6" s="120" t="s">
        <v>44</v>
      </c>
      <c r="I6" s="10"/>
      <c r="J6" s="10" t="s">
        <v>42</v>
      </c>
      <c r="K6" s="119" t="s">
        <v>43</v>
      </c>
      <c r="L6" s="10" t="s">
        <v>44</v>
      </c>
      <c r="M6" s="120" t="s">
        <v>42</v>
      </c>
      <c r="N6" s="121" t="s">
        <v>43</v>
      </c>
      <c r="O6" s="120" t="s">
        <v>44</v>
      </c>
      <c r="P6" s="10"/>
      <c r="Q6" s="10" t="s">
        <v>42</v>
      </c>
      <c r="R6" s="119" t="s">
        <v>43</v>
      </c>
      <c r="S6" s="10" t="s">
        <v>44</v>
      </c>
      <c r="T6" s="120" t="s">
        <v>42</v>
      </c>
      <c r="U6" s="121" t="s">
        <v>43</v>
      </c>
      <c r="V6" s="120" t="s">
        <v>44</v>
      </c>
    </row>
    <row r="7" spans="2:22" x14ac:dyDescent="0.25">
      <c r="B7" s="2" t="s">
        <v>18</v>
      </c>
      <c r="C7" s="7">
        <v>2.3740904999999999</v>
      </c>
      <c r="D7" s="7">
        <v>141.67753010000001</v>
      </c>
      <c r="E7" s="7">
        <v>86.1233833</v>
      </c>
      <c r="F7" s="48">
        <f t="shared" ref="F7:F24" si="0">IFERROR(C7/($C7+$D7+$E7), "NaN")</f>
        <v>1.0314284608555621E-2</v>
      </c>
      <c r="G7" s="48">
        <f t="shared" ref="G7:G24" si="1">IFERROR(D7/($C7+$D7+$E7), "NaN")</f>
        <v>0.61552091973267475</v>
      </c>
      <c r="H7" s="48">
        <f t="shared" ref="H7:H24" si="2">IFERROR(E7/($C7+$D7+$E7), "NaN")</f>
        <v>0.37416479565876959</v>
      </c>
      <c r="I7" s="49"/>
      <c r="J7" s="7">
        <v>6.3736860999999996</v>
      </c>
      <c r="K7" s="7">
        <v>359.79416950000012</v>
      </c>
      <c r="L7" s="7">
        <v>209.36816859999999</v>
      </c>
      <c r="M7" s="48">
        <f t="shared" ref="M7:M24" si="3">IFERROR(J7/($J7+$K7+$L7), "NaN")</f>
        <v>1.1074347794057681E-2</v>
      </c>
      <c r="N7" s="48">
        <f t="shared" ref="N7:N24" si="4">IFERROR(K7/($J7+$K7+$L7), "NaN")</f>
        <v>0.62514621912697299</v>
      </c>
      <c r="O7" s="48">
        <f t="shared" ref="O7:O24" si="5">IFERROR(L7/($J7+$K7+$L7), "NaN")</f>
        <v>0.36377943307896926</v>
      </c>
      <c r="P7" s="49"/>
      <c r="Q7" s="7">
        <v>6.3736860999999996</v>
      </c>
      <c r="R7" s="7">
        <v>492.86398129999998</v>
      </c>
      <c r="S7" s="7">
        <v>270.5709377</v>
      </c>
      <c r="T7" s="48">
        <f t="shared" ref="T7:T24" si="6">IFERROR(Q7/($Q7+$R7+$S7), "NaN")</f>
        <v>8.2795724258915536E-3</v>
      </c>
      <c r="U7" s="48">
        <f t="shared" ref="U7:U24" si="7">IFERROR(R7/($Q7+$R7+$S7), "NaN")</f>
        <v>0.6402422342836448</v>
      </c>
      <c r="V7" s="48">
        <f t="shared" ref="V7:V24" si="8">IFERROR(S7/($Q7+$R7+$S7), "NaN")</f>
        <v>0.35147819329046365</v>
      </c>
    </row>
    <row r="8" spans="2:22" x14ac:dyDescent="0.25">
      <c r="B8" s="2" t="s">
        <v>19</v>
      </c>
      <c r="C8" s="7">
        <v>0</v>
      </c>
      <c r="D8" s="7">
        <v>0</v>
      </c>
      <c r="E8" s="7">
        <v>0</v>
      </c>
      <c r="F8" s="48" t="str">
        <f t="shared" si="0"/>
        <v>NaN</v>
      </c>
      <c r="G8" s="48" t="str">
        <f t="shared" si="1"/>
        <v>NaN</v>
      </c>
      <c r="H8" s="48" t="str">
        <f t="shared" si="2"/>
        <v>NaN</v>
      </c>
      <c r="I8" s="49"/>
      <c r="J8" s="7">
        <v>0</v>
      </c>
      <c r="K8" s="7">
        <v>0</v>
      </c>
      <c r="L8" s="7">
        <v>0</v>
      </c>
      <c r="M8" s="48" t="str">
        <f t="shared" si="3"/>
        <v>NaN</v>
      </c>
      <c r="N8" s="48" t="str">
        <f t="shared" si="4"/>
        <v>NaN</v>
      </c>
      <c r="O8" s="48" t="str">
        <f t="shared" si="5"/>
        <v>NaN</v>
      </c>
      <c r="P8" s="49"/>
      <c r="Q8" s="7">
        <v>0</v>
      </c>
      <c r="R8" s="7">
        <v>0</v>
      </c>
      <c r="S8" s="7">
        <v>0</v>
      </c>
      <c r="T8" s="48" t="str">
        <f t="shared" si="6"/>
        <v>NaN</v>
      </c>
      <c r="U8" s="48" t="str">
        <f t="shared" si="7"/>
        <v>NaN</v>
      </c>
      <c r="V8" s="48" t="str">
        <f t="shared" si="8"/>
        <v>NaN</v>
      </c>
    </row>
    <row r="9" spans="2:22" x14ac:dyDescent="0.25">
      <c r="B9" s="2" t="s">
        <v>20</v>
      </c>
      <c r="C9" s="7">
        <v>1.1861499</v>
      </c>
      <c r="D9" s="7">
        <v>34.445744400000002</v>
      </c>
      <c r="E9" s="7">
        <v>22.7202609</v>
      </c>
      <c r="F9" s="48">
        <f t="shared" si="0"/>
        <v>2.0327439422494546E-2</v>
      </c>
      <c r="G9" s="48">
        <f t="shared" si="1"/>
        <v>0.59030800630993663</v>
      </c>
      <c r="H9" s="48">
        <f t="shared" si="2"/>
        <v>0.38936455426756883</v>
      </c>
      <c r="I9" s="49"/>
      <c r="J9" s="7">
        <v>5.1589422999999996</v>
      </c>
      <c r="K9" s="7">
        <v>107.99164930000001</v>
      </c>
      <c r="L9" s="7">
        <v>104.9517137</v>
      </c>
      <c r="M9" s="48">
        <f t="shared" si="3"/>
        <v>2.3653772448227302E-2</v>
      </c>
      <c r="N9" s="48">
        <f t="shared" si="4"/>
        <v>0.4951421726215014</v>
      </c>
      <c r="O9" s="48">
        <f t="shared" si="5"/>
        <v>0.48120405493027124</v>
      </c>
      <c r="P9" s="49"/>
      <c r="Q9" s="7">
        <v>6.1068956000000014</v>
      </c>
      <c r="R9" s="7">
        <v>192.2653746</v>
      </c>
      <c r="S9" s="7">
        <v>137.15562650000001</v>
      </c>
      <c r="T9" s="48">
        <f t="shared" si="6"/>
        <v>1.8200857991430317E-2</v>
      </c>
      <c r="U9" s="48">
        <f t="shared" si="7"/>
        <v>0.57302351456012324</v>
      </c>
      <c r="V9" s="48">
        <f t="shared" si="8"/>
        <v>0.40877562744844637</v>
      </c>
    </row>
    <row r="10" spans="2:22" x14ac:dyDescent="0.25">
      <c r="B10" s="2" t="s">
        <v>21</v>
      </c>
      <c r="C10" s="7">
        <v>0</v>
      </c>
      <c r="D10" s="7">
        <v>6.1428571999999999</v>
      </c>
      <c r="E10" s="7">
        <v>6.5</v>
      </c>
      <c r="F10" s="48">
        <f t="shared" si="0"/>
        <v>0</v>
      </c>
      <c r="G10" s="48">
        <f t="shared" si="1"/>
        <v>0.48587570853841489</v>
      </c>
      <c r="H10" s="48">
        <f t="shared" si="2"/>
        <v>0.51412429146158511</v>
      </c>
      <c r="I10" s="49"/>
      <c r="J10" s="7">
        <v>0</v>
      </c>
      <c r="K10" s="7">
        <v>6.6153846999999999</v>
      </c>
      <c r="L10" s="7">
        <v>7</v>
      </c>
      <c r="M10" s="48">
        <f t="shared" si="3"/>
        <v>0</v>
      </c>
      <c r="N10" s="48">
        <f t="shared" si="4"/>
        <v>0.48587570940981195</v>
      </c>
      <c r="O10" s="48">
        <f t="shared" si="5"/>
        <v>0.51412429059018805</v>
      </c>
      <c r="P10" s="49"/>
      <c r="Q10" s="7">
        <v>0</v>
      </c>
      <c r="R10" s="7">
        <v>12.285714499999999</v>
      </c>
      <c r="S10" s="7">
        <v>13</v>
      </c>
      <c r="T10" s="48">
        <f t="shared" si="6"/>
        <v>0</v>
      </c>
      <c r="U10" s="48">
        <f t="shared" si="7"/>
        <v>0.48587571057167478</v>
      </c>
      <c r="V10" s="48">
        <f t="shared" si="8"/>
        <v>0.51412428942832533</v>
      </c>
    </row>
    <row r="11" spans="2:22" x14ac:dyDescent="0.25">
      <c r="B11" s="2" t="s">
        <v>22</v>
      </c>
      <c r="C11" s="7">
        <v>26.459485900000001</v>
      </c>
      <c r="D11" s="7">
        <v>1065.9589755</v>
      </c>
      <c r="E11" s="7">
        <v>468.73170800000003</v>
      </c>
      <c r="F11" s="48">
        <f t="shared" si="0"/>
        <v>1.6948712826370334E-2</v>
      </c>
      <c r="G11" s="48">
        <f t="shared" si="1"/>
        <v>0.68280361261446243</v>
      </c>
      <c r="H11" s="48">
        <f t="shared" si="2"/>
        <v>0.30024767455916729</v>
      </c>
      <c r="I11" s="49"/>
      <c r="J11" s="7">
        <v>33.504215500000001</v>
      </c>
      <c r="K11" s="7">
        <v>1320.4178303000001</v>
      </c>
      <c r="L11" s="7">
        <v>543.51058740000008</v>
      </c>
      <c r="M11" s="48">
        <f t="shared" si="3"/>
        <v>1.7657657465021823E-2</v>
      </c>
      <c r="N11" s="48">
        <f t="shared" si="4"/>
        <v>0.6958970807164464</v>
      </c>
      <c r="O11" s="48">
        <f t="shared" si="5"/>
        <v>0.28644526181853169</v>
      </c>
      <c r="P11" s="49"/>
      <c r="Q11" s="7">
        <v>38.109374199999998</v>
      </c>
      <c r="R11" s="7">
        <v>1501.9902354999999</v>
      </c>
      <c r="S11" s="7">
        <v>586.85957400000007</v>
      </c>
      <c r="T11" s="48">
        <f t="shared" si="6"/>
        <v>1.7917303957712051E-2</v>
      </c>
      <c r="U11" s="48">
        <f t="shared" si="7"/>
        <v>0.70616786960959865</v>
      </c>
      <c r="V11" s="48">
        <f t="shared" si="8"/>
        <v>0.27591482643268933</v>
      </c>
    </row>
    <row r="12" spans="2:22" x14ac:dyDescent="0.25">
      <c r="B12" s="2" t="s">
        <v>23</v>
      </c>
      <c r="C12" s="7">
        <v>3.6765531999999999</v>
      </c>
      <c r="D12" s="7">
        <v>67.597238099999998</v>
      </c>
      <c r="E12" s="7">
        <v>59.662771900000003</v>
      </c>
      <c r="F12" s="48">
        <f t="shared" si="0"/>
        <v>2.8078888815679562E-2</v>
      </c>
      <c r="G12" s="48">
        <f t="shared" si="1"/>
        <v>0.51625944998073692</v>
      </c>
      <c r="H12" s="48">
        <f t="shared" si="2"/>
        <v>0.45566166120358353</v>
      </c>
      <c r="I12" s="49"/>
      <c r="J12" s="7">
        <v>3.7717120000000008</v>
      </c>
      <c r="K12" s="7">
        <v>69.500409899999994</v>
      </c>
      <c r="L12" s="7">
        <v>61.3355599</v>
      </c>
      <c r="M12" s="48">
        <f t="shared" si="3"/>
        <v>2.8020035332040026E-2</v>
      </c>
      <c r="N12" s="48">
        <f t="shared" si="4"/>
        <v>0.51631830346252938</v>
      </c>
      <c r="O12" s="48">
        <f t="shared" si="5"/>
        <v>0.45566166120543056</v>
      </c>
      <c r="P12" s="49"/>
      <c r="Q12" s="7">
        <v>3.8890459000000011</v>
      </c>
      <c r="R12" s="7">
        <v>73.173549699999995</v>
      </c>
      <c r="S12" s="7">
        <v>63.818297900000012</v>
      </c>
      <c r="T12" s="48">
        <f t="shared" si="6"/>
        <v>2.7605204675962683E-2</v>
      </c>
      <c r="U12" s="48">
        <f t="shared" si="7"/>
        <v>0.51940009664972764</v>
      </c>
      <c r="V12" s="48">
        <f t="shared" si="8"/>
        <v>0.45299469867430964</v>
      </c>
    </row>
    <row r="13" spans="2:22" x14ac:dyDescent="0.25">
      <c r="B13" s="2" t="s">
        <v>24</v>
      </c>
      <c r="C13" s="7">
        <v>0.59259700000000004</v>
      </c>
      <c r="D13" s="7">
        <v>22.9987718</v>
      </c>
      <c r="E13" s="7">
        <v>11.390317599999999</v>
      </c>
      <c r="F13" s="48">
        <f t="shared" si="0"/>
        <v>1.6940206747722716E-2</v>
      </c>
      <c r="G13" s="48">
        <f t="shared" si="1"/>
        <v>0.65745177453766201</v>
      </c>
      <c r="H13" s="48">
        <f t="shared" si="2"/>
        <v>0.3256080187146152</v>
      </c>
      <c r="I13" s="49"/>
      <c r="J13" s="7">
        <v>1.5411729000000001</v>
      </c>
      <c r="K13" s="7">
        <v>70.221353899999997</v>
      </c>
      <c r="L13" s="7">
        <v>36.068605300000002</v>
      </c>
      <c r="M13" s="48">
        <f t="shared" si="3"/>
        <v>1.4292467026783632E-2</v>
      </c>
      <c r="N13" s="48">
        <f t="shared" si="4"/>
        <v>0.65121595714008085</v>
      </c>
      <c r="O13" s="48">
        <f t="shared" si="5"/>
        <v>0.33449157583313549</v>
      </c>
      <c r="P13" s="49"/>
      <c r="Q13" s="7">
        <v>3.1623066</v>
      </c>
      <c r="R13" s="7">
        <v>154.3165467</v>
      </c>
      <c r="S13" s="7">
        <v>79.981441399999994</v>
      </c>
      <c r="T13" s="48">
        <f t="shared" si="6"/>
        <v>1.3317201530450219E-2</v>
      </c>
      <c r="U13" s="48">
        <f t="shared" si="7"/>
        <v>0.64986252499584729</v>
      </c>
      <c r="V13" s="48">
        <f t="shared" si="8"/>
        <v>0.33682027347370253</v>
      </c>
    </row>
    <row r="14" spans="2:22" x14ac:dyDescent="0.25">
      <c r="B14" s="2" t="s">
        <v>25</v>
      </c>
      <c r="C14" s="7">
        <v>9.5516468000000003</v>
      </c>
      <c r="D14" s="7">
        <v>109.7571001</v>
      </c>
      <c r="E14" s="7">
        <v>25.64472240000001</v>
      </c>
      <c r="F14" s="48">
        <f t="shared" si="0"/>
        <v>6.5894571865897381E-2</v>
      </c>
      <c r="G14" s="48">
        <f t="shared" si="1"/>
        <v>0.75718850076532795</v>
      </c>
      <c r="H14" s="48">
        <f t="shared" si="2"/>
        <v>0.17691692736877465</v>
      </c>
      <c r="I14" s="49"/>
      <c r="J14" s="7">
        <v>18.2223106</v>
      </c>
      <c r="K14" s="7">
        <v>210.96626879999999</v>
      </c>
      <c r="L14" s="7">
        <v>49.329785300000012</v>
      </c>
      <c r="M14" s="48">
        <f t="shared" si="3"/>
        <v>6.5425885361734645E-2</v>
      </c>
      <c r="N14" s="48">
        <f t="shared" si="4"/>
        <v>0.75745909619725693</v>
      </c>
      <c r="O14" s="48">
        <f t="shared" si="5"/>
        <v>0.17711501844100844</v>
      </c>
      <c r="P14" s="49"/>
      <c r="Q14" s="7">
        <v>33.807935700000002</v>
      </c>
      <c r="R14" s="7">
        <v>423.14192370000001</v>
      </c>
      <c r="S14" s="7">
        <v>99.693390899999997</v>
      </c>
      <c r="T14" s="48">
        <f t="shared" si="6"/>
        <v>6.073537347624243E-2</v>
      </c>
      <c r="U14" s="48">
        <f t="shared" si="7"/>
        <v>0.7601671689577657</v>
      </c>
      <c r="V14" s="48">
        <f t="shared" si="8"/>
        <v>0.17909745756599177</v>
      </c>
    </row>
    <row r="15" spans="2:22" x14ac:dyDescent="0.25">
      <c r="B15" s="11" t="s">
        <v>26</v>
      </c>
      <c r="C15" s="40">
        <v>0.10084029999999999</v>
      </c>
      <c r="D15" s="40">
        <v>0.70798320000000003</v>
      </c>
      <c r="E15" s="40">
        <v>0.2268908</v>
      </c>
      <c r="F15" s="48">
        <f t="shared" si="0"/>
        <v>9.7363046932923483E-2</v>
      </c>
      <c r="G15" s="48">
        <f t="shared" si="1"/>
        <v>0.68356997677834519</v>
      </c>
      <c r="H15" s="48">
        <f t="shared" si="2"/>
        <v>0.21906697628873137</v>
      </c>
      <c r="I15" s="40"/>
      <c r="J15" s="40">
        <v>1.0878793</v>
      </c>
      <c r="K15" s="40">
        <v>6.1283725000000002</v>
      </c>
      <c r="L15" s="40">
        <v>1.9824663</v>
      </c>
      <c r="M15" s="48">
        <f t="shared" si="3"/>
        <v>0.11826422857767539</v>
      </c>
      <c r="N15" s="48">
        <f t="shared" si="4"/>
        <v>0.66622027475763168</v>
      </c>
      <c r="O15" s="48">
        <f t="shared" si="5"/>
        <v>0.21551549666469286</v>
      </c>
      <c r="P15" s="40"/>
      <c r="Q15" s="40">
        <v>15.769773900000001</v>
      </c>
      <c r="R15" s="40">
        <v>582.30131180000001</v>
      </c>
      <c r="S15" s="40">
        <v>109.6036852</v>
      </c>
      <c r="T15" s="48">
        <f t="shared" si="6"/>
        <v>2.2283928364359329E-2</v>
      </c>
      <c r="U15" s="48">
        <f t="shared" si="7"/>
        <v>0.82283746113973555</v>
      </c>
      <c r="V15" s="48">
        <f t="shared" si="8"/>
        <v>0.15487861049590512</v>
      </c>
    </row>
    <row r="16" spans="2:22" x14ac:dyDescent="0.25">
      <c r="B16" s="11" t="s">
        <v>27</v>
      </c>
      <c r="C16" s="40">
        <v>8.0638905999999988</v>
      </c>
      <c r="D16" s="40">
        <v>55.024342400000009</v>
      </c>
      <c r="E16" s="40">
        <v>17.697482399999998</v>
      </c>
      <c r="F16" s="48">
        <f t="shared" si="0"/>
        <v>9.9818273070587896E-2</v>
      </c>
      <c r="G16" s="48">
        <f t="shared" si="1"/>
        <v>0.68111475064068072</v>
      </c>
      <c r="H16" s="48">
        <f t="shared" si="2"/>
        <v>0.21906697628873131</v>
      </c>
      <c r="I16" s="40"/>
      <c r="J16" s="40">
        <v>13.2000791</v>
      </c>
      <c r="K16" s="40">
        <v>87.902858400000014</v>
      </c>
      <c r="L16" s="40">
        <v>28.361350000000002</v>
      </c>
      <c r="M16" s="48">
        <f t="shared" si="3"/>
        <v>0.1019592302626313</v>
      </c>
      <c r="N16" s="48">
        <f t="shared" si="4"/>
        <v>0.6789737934486374</v>
      </c>
      <c r="O16" s="48">
        <f t="shared" si="5"/>
        <v>0.21906697628873134</v>
      </c>
      <c r="P16" s="40"/>
      <c r="Q16" s="40">
        <v>16.929503499999999</v>
      </c>
      <c r="R16" s="40">
        <v>113.29107999999999</v>
      </c>
      <c r="S16" s="40">
        <v>36.529418800000002</v>
      </c>
      <c r="T16" s="48">
        <f t="shared" si="6"/>
        <v>0.10152625647070231</v>
      </c>
      <c r="U16" s="48">
        <f t="shared" si="7"/>
        <v>0.67940676724056626</v>
      </c>
      <c r="V16" s="48">
        <f t="shared" si="8"/>
        <v>0.21906697628873137</v>
      </c>
    </row>
    <row r="17" spans="2:22" x14ac:dyDescent="0.25">
      <c r="B17" s="11" t="s">
        <v>28</v>
      </c>
      <c r="C17" s="40">
        <v>2.7067799999999999E-2</v>
      </c>
      <c r="D17" s="40">
        <v>1.3150374</v>
      </c>
      <c r="E17" s="40">
        <v>0.85488720000000007</v>
      </c>
      <c r="F17" s="48">
        <f t="shared" si="0"/>
        <v>1.2320388545722779E-2</v>
      </c>
      <c r="G17" s="48">
        <f t="shared" si="1"/>
        <v>0.59856256216452997</v>
      </c>
      <c r="H17" s="48">
        <f t="shared" si="2"/>
        <v>0.38911704928974722</v>
      </c>
      <c r="I17" s="40"/>
      <c r="J17" s="40">
        <v>8.1348100000000007E-2</v>
      </c>
      <c r="K17" s="40">
        <v>3.4975991</v>
      </c>
      <c r="L17" s="40">
        <v>2.2796992</v>
      </c>
      <c r="M17" s="48">
        <f t="shared" si="3"/>
        <v>1.3885135651811997E-2</v>
      </c>
      <c r="N17" s="48">
        <f t="shared" si="4"/>
        <v>0.59699781505844085</v>
      </c>
      <c r="O17" s="48">
        <f t="shared" si="5"/>
        <v>0.38911704928974722</v>
      </c>
      <c r="P17" s="40"/>
      <c r="Q17" s="40">
        <v>0.30691309999999988</v>
      </c>
      <c r="R17" s="40">
        <v>14.456244099999999</v>
      </c>
      <c r="S17" s="40">
        <v>9.4037591999999997</v>
      </c>
      <c r="T17" s="48">
        <f t="shared" si="6"/>
        <v>1.2699721177501979E-2</v>
      </c>
      <c r="U17" s="48">
        <f t="shared" si="7"/>
        <v>0.59818322953275083</v>
      </c>
      <c r="V17" s="48">
        <f t="shared" si="8"/>
        <v>0.38911704928974722</v>
      </c>
    </row>
    <row r="18" spans="2:22" x14ac:dyDescent="0.25">
      <c r="B18" s="11" t="s">
        <v>29</v>
      </c>
      <c r="C18" s="40">
        <v>0.86527110000000007</v>
      </c>
      <c r="D18" s="40">
        <v>39.462142999999998</v>
      </c>
      <c r="E18" s="40">
        <v>25.718706900000001</v>
      </c>
      <c r="F18" s="48">
        <f t="shared" si="0"/>
        <v>1.310101315412604E-2</v>
      </c>
      <c r="G18" s="48">
        <f t="shared" si="1"/>
        <v>0.59749372714863902</v>
      </c>
      <c r="H18" s="48">
        <f t="shared" si="2"/>
        <v>0.38940525969723494</v>
      </c>
      <c r="I18" s="40"/>
      <c r="J18" s="40">
        <v>1.3951792000000001</v>
      </c>
      <c r="K18" s="40">
        <v>60.344096499999999</v>
      </c>
      <c r="L18" s="40">
        <v>39.544483300000003</v>
      </c>
      <c r="M18" s="48">
        <f t="shared" si="3"/>
        <v>1.3774954778287801E-2</v>
      </c>
      <c r="N18" s="48">
        <f t="shared" si="4"/>
        <v>0.59579242610851357</v>
      </c>
      <c r="O18" s="48">
        <f t="shared" si="5"/>
        <v>0.3904326191131986</v>
      </c>
      <c r="P18" s="40"/>
      <c r="Q18" s="40">
        <v>3.4429770999999998</v>
      </c>
      <c r="R18" s="40">
        <v>140.3326692</v>
      </c>
      <c r="S18" s="40">
        <v>92.531844699999994</v>
      </c>
      <c r="T18" s="48">
        <f t="shared" si="6"/>
        <v>1.4569902483539973E-2</v>
      </c>
      <c r="U18" s="48">
        <f t="shared" si="7"/>
        <v>0.5938562023833599</v>
      </c>
      <c r="V18" s="48">
        <f t="shared" si="8"/>
        <v>0.39157389513310009</v>
      </c>
    </row>
    <row r="19" spans="2:22" x14ac:dyDescent="0.25">
      <c r="B19" s="11" t="s">
        <v>30</v>
      </c>
      <c r="C19" s="40">
        <v>7.9729099999999997E-2</v>
      </c>
      <c r="D19" s="40">
        <v>0.84713660000000002</v>
      </c>
      <c r="E19" s="40">
        <v>0.60597009999999996</v>
      </c>
      <c r="F19" s="48">
        <f t="shared" si="0"/>
        <v>5.2014116580523496E-2</v>
      </c>
      <c r="G19" s="48">
        <f t="shared" si="1"/>
        <v>0.55265971736829222</v>
      </c>
      <c r="H19" s="48">
        <f t="shared" si="2"/>
        <v>0.39532616605118431</v>
      </c>
      <c r="I19" s="40"/>
      <c r="J19" s="40">
        <v>7.9729099999999997E-2</v>
      </c>
      <c r="K19" s="40">
        <v>0.84713660000000002</v>
      </c>
      <c r="L19" s="40">
        <v>0.60597009999999996</v>
      </c>
      <c r="M19" s="48">
        <f t="shared" si="3"/>
        <v>5.2014116580523496E-2</v>
      </c>
      <c r="N19" s="48">
        <f t="shared" si="4"/>
        <v>0.55265971736829222</v>
      </c>
      <c r="O19" s="48">
        <f t="shared" si="5"/>
        <v>0.39532616605118431</v>
      </c>
      <c r="P19" s="40"/>
      <c r="Q19" s="40">
        <v>7.9729099999999997E-2</v>
      </c>
      <c r="R19" s="40">
        <v>0.84713660000000002</v>
      </c>
      <c r="S19" s="40">
        <v>0.60597009999999996</v>
      </c>
      <c r="T19" s="48">
        <f t="shared" si="6"/>
        <v>5.2014116580523496E-2</v>
      </c>
      <c r="U19" s="48">
        <f t="shared" si="7"/>
        <v>0.55265971736829222</v>
      </c>
      <c r="V19" s="48">
        <f t="shared" si="8"/>
        <v>0.39532616605118431</v>
      </c>
    </row>
    <row r="20" spans="2:22" x14ac:dyDescent="0.25">
      <c r="B20" s="11" t="s">
        <v>31</v>
      </c>
      <c r="C20" s="40">
        <v>0</v>
      </c>
      <c r="D20" s="40">
        <v>0</v>
      </c>
      <c r="E20" s="40">
        <v>0</v>
      </c>
      <c r="F20" s="48" t="str">
        <f t="shared" si="0"/>
        <v>NaN</v>
      </c>
      <c r="G20" s="48" t="str">
        <f t="shared" si="1"/>
        <v>NaN</v>
      </c>
      <c r="H20" s="48" t="str">
        <f t="shared" si="2"/>
        <v>NaN</v>
      </c>
      <c r="I20" s="40"/>
      <c r="J20" s="40">
        <v>0</v>
      </c>
      <c r="K20" s="40">
        <v>0</v>
      </c>
      <c r="L20" s="40">
        <v>0</v>
      </c>
      <c r="M20" s="48" t="str">
        <f t="shared" si="3"/>
        <v>NaN</v>
      </c>
      <c r="N20" s="48" t="str">
        <f t="shared" si="4"/>
        <v>NaN</v>
      </c>
      <c r="O20" s="48" t="str">
        <f t="shared" si="5"/>
        <v>NaN</v>
      </c>
      <c r="P20" s="40"/>
      <c r="Q20" s="40">
        <v>0</v>
      </c>
      <c r="R20" s="40">
        <v>0</v>
      </c>
      <c r="S20" s="40">
        <v>0</v>
      </c>
      <c r="T20" s="48" t="str">
        <f t="shared" si="6"/>
        <v>NaN</v>
      </c>
      <c r="U20" s="48" t="str">
        <f t="shared" si="7"/>
        <v>NaN</v>
      </c>
      <c r="V20" s="48" t="str">
        <f t="shared" si="8"/>
        <v>NaN</v>
      </c>
    </row>
    <row r="21" spans="2:22" x14ac:dyDescent="0.25">
      <c r="B21" s="11" t="s">
        <v>32</v>
      </c>
      <c r="C21" s="40">
        <v>4.0727404000000007</v>
      </c>
      <c r="D21" s="40">
        <v>51.442424099999997</v>
      </c>
      <c r="E21" s="40">
        <v>27.6653655</v>
      </c>
      <c r="F21" s="48">
        <f t="shared" si="0"/>
        <v>4.8962664700501431E-2</v>
      </c>
      <c r="G21" s="48">
        <f t="shared" si="1"/>
        <v>0.61844309118972907</v>
      </c>
      <c r="H21" s="48">
        <f t="shared" si="2"/>
        <v>0.3325942441097694</v>
      </c>
      <c r="I21" s="40"/>
      <c r="J21" s="40">
        <v>4.0727404000000007</v>
      </c>
      <c r="K21" s="40">
        <v>51.442424099999997</v>
      </c>
      <c r="L21" s="40">
        <v>27.6653655</v>
      </c>
      <c r="M21" s="48">
        <f t="shared" si="3"/>
        <v>4.8962664700501431E-2</v>
      </c>
      <c r="N21" s="48">
        <f t="shared" si="4"/>
        <v>0.61844309118972907</v>
      </c>
      <c r="O21" s="48">
        <f t="shared" si="5"/>
        <v>0.3325942441097694</v>
      </c>
      <c r="P21" s="40"/>
      <c r="Q21" s="40">
        <v>4.0883046000000007</v>
      </c>
      <c r="R21" s="40">
        <v>51.661101100000003</v>
      </c>
      <c r="S21" s="40">
        <v>27.782097</v>
      </c>
      <c r="T21" s="48">
        <f t="shared" si="6"/>
        <v>4.8943266526438302E-2</v>
      </c>
      <c r="U21" s="48">
        <f t="shared" si="7"/>
        <v>0.61846248936211223</v>
      </c>
      <c r="V21" s="48">
        <f t="shared" si="8"/>
        <v>0.33259424411144944</v>
      </c>
    </row>
    <row r="22" spans="2:22" x14ac:dyDescent="0.25">
      <c r="B22" s="11" t="s">
        <v>33</v>
      </c>
      <c r="C22" s="40">
        <v>28.815560099999999</v>
      </c>
      <c r="D22" s="40">
        <v>301.86715279999999</v>
      </c>
      <c r="E22" s="40">
        <v>236.2725475</v>
      </c>
      <c r="F22" s="48">
        <f t="shared" si="0"/>
        <v>5.0825104047310471E-2</v>
      </c>
      <c r="G22" s="48">
        <f t="shared" si="1"/>
        <v>0.53243557981457967</v>
      </c>
      <c r="H22" s="48">
        <f t="shared" si="2"/>
        <v>0.41673931613810994</v>
      </c>
      <c r="I22" s="40"/>
      <c r="J22" s="40">
        <v>41.533234499999999</v>
      </c>
      <c r="K22" s="40">
        <v>449.25426629999998</v>
      </c>
      <c r="L22" s="40">
        <v>341.39143660000002</v>
      </c>
      <c r="M22" s="48">
        <f t="shared" si="3"/>
        <v>4.9909019122453942E-2</v>
      </c>
      <c r="N22" s="48">
        <f t="shared" si="4"/>
        <v>0.53985296444009712</v>
      </c>
      <c r="O22" s="48">
        <f t="shared" si="5"/>
        <v>0.41023801643744895</v>
      </c>
      <c r="P22" s="40"/>
      <c r="Q22" s="40">
        <v>45.133273699999997</v>
      </c>
      <c r="R22" s="40">
        <v>484.8413587</v>
      </c>
      <c r="S22" s="40">
        <v>370.29363210000002</v>
      </c>
      <c r="T22" s="48">
        <f t="shared" si="6"/>
        <v>5.0133138620704981E-2</v>
      </c>
      <c r="U22" s="48">
        <f t="shared" si="7"/>
        <v>0.53855209365763446</v>
      </c>
      <c r="V22" s="48">
        <f t="shared" si="8"/>
        <v>0.41131476772166065</v>
      </c>
    </row>
    <row r="23" spans="2:22" x14ac:dyDescent="0.25">
      <c r="B23" s="11" t="s">
        <v>34</v>
      </c>
      <c r="C23" s="40">
        <v>0</v>
      </c>
      <c r="D23" s="40">
        <v>198.4872933</v>
      </c>
      <c r="E23" s="40">
        <v>49.96882080000001</v>
      </c>
      <c r="F23" s="48">
        <f t="shared" si="0"/>
        <v>0</v>
      </c>
      <c r="G23" s="48">
        <f t="shared" si="1"/>
        <v>0.79888270819574891</v>
      </c>
      <c r="H23" s="48">
        <f t="shared" si="2"/>
        <v>0.20111729180425111</v>
      </c>
      <c r="I23" s="40"/>
      <c r="J23" s="40">
        <v>0</v>
      </c>
      <c r="K23" s="40">
        <v>207.87203529999999</v>
      </c>
      <c r="L23" s="40">
        <v>52.33141280000001</v>
      </c>
      <c r="M23" s="48">
        <f t="shared" si="3"/>
        <v>0</v>
      </c>
      <c r="N23" s="48">
        <f t="shared" si="4"/>
        <v>0.79888270819574891</v>
      </c>
      <c r="O23" s="48">
        <f t="shared" si="5"/>
        <v>0.20111729180425111</v>
      </c>
      <c r="P23" s="40"/>
      <c r="Q23" s="40">
        <v>0</v>
      </c>
      <c r="R23" s="40">
        <v>212.09516919999999</v>
      </c>
      <c r="S23" s="40">
        <v>53.39457920000001</v>
      </c>
      <c r="T23" s="48">
        <f t="shared" si="6"/>
        <v>0</v>
      </c>
      <c r="U23" s="48">
        <f t="shared" si="7"/>
        <v>0.79888270819574891</v>
      </c>
      <c r="V23" s="48">
        <f t="shared" si="8"/>
        <v>0.20111729180425111</v>
      </c>
    </row>
    <row r="24" spans="2:22" x14ac:dyDescent="0.25">
      <c r="B24" s="11" t="s">
        <v>35</v>
      </c>
      <c r="C24" s="40">
        <v>8.1270390999999993</v>
      </c>
      <c r="D24" s="40">
        <v>179.97321450000001</v>
      </c>
      <c r="E24" s="40">
        <v>85.52852089999999</v>
      </c>
      <c r="F24" s="48">
        <f t="shared" si="0"/>
        <v>2.9700966628420141E-2</v>
      </c>
      <c r="G24" s="48">
        <f t="shared" si="1"/>
        <v>0.65772766343329159</v>
      </c>
      <c r="H24" s="48">
        <f t="shared" si="2"/>
        <v>0.31257136993828843</v>
      </c>
      <c r="I24" s="40"/>
      <c r="J24" s="40">
        <v>14.4347181</v>
      </c>
      <c r="K24" s="40">
        <v>310.0990481</v>
      </c>
      <c r="L24" s="40">
        <v>141.95921190000001</v>
      </c>
      <c r="M24" s="48">
        <f t="shared" si="3"/>
        <v>3.0943055474900831E-2</v>
      </c>
      <c r="N24" s="48">
        <f t="shared" si="4"/>
        <v>0.66474537165171532</v>
      </c>
      <c r="O24" s="48">
        <f t="shared" si="5"/>
        <v>0.30431157287338384</v>
      </c>
      <c r="P24" s="40"/>
      <c r="Q24" s="40">
        <v>26.974320200000001</v>
      </c>
      <c r="R24" s="40">
        <v>643.29106009999998</v>
      </c>
      <c r="S24" s="40">
        <v>296.58631100000002</v>
      </c>
      <c r="T24" s="48">
        <f t="shared" si="6"/>
        <v>2.7899129145371959E-2</v>
      </c>
      <c r="U24" s="48">
        <f t="shared" si="7"/>
        <v>0.66534616000417812</v>
      </c>
      <c r="V24" s="48">
        <f t="shared" si="8"/>
        <v>0.30675471085044997</v>
      </c>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36</v>
      </c>
      <c r="C27" s="25">
        <f>SUM(C7:C26)</f>
        <v>93.992661800000008</v>
      </c>
      <c r="D27" s="25">
        <f>SUM(D7:D26)</f>
        <v>2277.7049444999998</v>
      </c>
      <c r="E27" s="25">
        <f>SUM(E7:E26)</f>
        <v>1125.3123562000001</v>
      </c>
      <c r="F27" s="139">
        <f t="shared" ref="F27:H27" si="9">IFERROR(C27/($C27+$D27+$E27), "NaN")</f>
        <v>2.6878008014825611E-2</v>
      </c>
      <c r="G27" s="139">
        <f t="shared" si="9"/>
        <v>0.65132926955451875</v>
      </c>
      <c r="H27" s="139">
        <f t="shared" si="9"/>
        <v>0.32179272243065565</v>
      </c>
      <c r="I27" s="27"/>
      <c r="J27" s="25">
        <f>SUM(J7:J26)</f>
        <v>144.45694719999997</v>
      </c>
      <c r="K27" s="25">
        <f>SUM(K7:K26)</f>
        <v>3322.8949032999994</v>
      </c>
      <c r="L27" s="25">
        <f>SUM(L7:L26)</f>
        <v>1647.6858159000003</v>
      </c>
      <c r="M27" s="139">
        <f t="shared" ref="M27:O27" si="10">IFERROR(J27/($J27+$K27+$L27), "NaN")</f>
        <v>2.8241619440833917E-2</v>
      </c>
      <c r="N27" s="139">
        <f t="shared" si="10"/>
        <v>0.64963253841269886</v>
      </c>
      <c r="O27" s="139">
        <f t="shared" si="10"/>
        <v>0.32212584214646722</v>
      </c>
      <c r="P27" s="27"/>
      <c r="Q27" s="25">
        <f>SUM(Q7:Q26)</f>
        <v>204.17403929999998</v>
      </c>
      <c r="R27" s="25">
        <f>SUM(R7:R26)</f>
        <v>5093.154456799999</v>
      </c>
      <c r="S27" s="25">
        <f>SUM(S7:S26)</f>
        <v>2247.8105656999996</v>
      </c>
      <c r="T27" s="139">
        <f t="shared" ref="T27:V27" si="11">IFERROR(Q27/($Q27+$R27+$S27), "NaN")</f>
        <v>2.7060341449994613E-2</v>
      </c>
      <c r="U27" s="139">
        <f t="shared" si="11"/>
        <v>0.67502459730476538</v>
      </c>
      <c r="V27" s="139">
        <f t="shared" si="11"/>
        <v>0.29791506124524003</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45</v>
      </c>
      <c r="B2" t="s">
        <v>46</v>
      </c>
      <c r="C2" t="s">
        <v>47</v>
      </c>
    </row>
    <row r="4" spans="1:33" ht="15.75" customHeight="1" thickBot="1" x14ac:dyDescent="0.3">
      <c r="B4" s="2"/>
      <c r="C4" s="158" t="s">
        <v>5</v>
      </c>
      <c r="D4" s="149"/>
      <c r="E4" s="149"/>
      <c r="F4" s="149"/>
      <c r="G4" s="149"/>
      <c r="H4" s="149"/>
      <c r="I4" s="149"/>
      <c r="J4" s="1"/>
      <c r="K4" s="158" t="s">
        <v>6</v>
      </c>
      <c r="L4" s="149"/>
      <c r="M4" s="149"/>
      <c r="N4" s="149"/>
      <c r="O4" s="149"/>
      <c r="P4" s="149"/>
      <c r="Q4" s="149"/>
      <c r="S4" s="158" t="s">
        <v>5</v>
      </c>
      <c r="T4" s="149"/>
      <c r="U4" s="149"/>
      <c r="V4" s="149"/>
      <c r="W4" s="149"/>
      <c r="X4" s="149"/>
      <c r="Y4" s="149"/>
      <c r="Z4" s="1"/>
      <c r="AA4" s="158" t="s">
        <v>6</v>
      </c>
      <c r="AB4" s="149"/>
      <c r="AC4" s="149"/>
      <c r="AD4" s="149"/>
      <c r="AE4" s="149"/>
      <c r="AF4" s="149"/>
      <c r="AG4" s="149"/>
    </row>
    <row r="5" spans="1:33" ht="15.75" customHeight="1" thickBot="1" x14ac:dyDescent="0.3">
      <c r="C5" s="156" t="s">
        <v>48</v>
      </c>
      <c r="D5" s="147"/>
      <c r="E5" s="147"/>
      <c r="F5" s="147"/>
      <c r="G5" s="147"/>
      <c r="H5" s="147"/>
      <c r="I5" s="4"/>
      <c r="K5" s="156" t="s">
        <v>48</v>
      </c>
      <c r="L5" s="147"/>
      <c r="M5" s="147"/>
      <c r="N5" s="147"/>
      <c r="O5" s="147"/>
      <c r="P5" s="147"/>
      <c r="Q5" s="10"/>
      <c r="S5" s="156" t="s">
        <v>48</v>
      </c>
      <c r="T5" s="147"/>
      <c r="U5" s="147"/>
      <c r="V5" s="147"/>
      <c r="W5" s="147"/>
      <c r="X5" s="147"/>
      <c r="Y5" s="4"/>
      <c r="AA5" s="156" t="s">
        <v>48</v>
      </c>
      <c r="AB5" s="147"/>
      <c r="AC5" s="147"/>
      <c r="AD5" s="147"/>
      <c r="AE5" s="147"/>
      <c r="AF5" s="147"/>
      <c r="AG5" s="10"/>
    </row>
    <row r="6" spans="1:33" ht="20.25" customHeight="1" x14ac:dyDescent="0.25">
      <c r="B6" s="162" t="s">
        <v>14</v>
      </c>
      <c r="C6" s="148" t="s">
        <v>49</v>
      </c>
      <c r="D6" s="5" t="s">
        <v>50</v>
      </c>
      <c r="E6" s="148" t="s">
        <v>51</v>
      </c>
      <c r="F6" s="5" t="s">
        <v>52</v>
      </c>
      <c r="G6" s="148" t="s">
        <v>53</v>
      </c>
      <c r="H6" s="148" t="s">
        <v>35</v>
      </c>
      <c r="I6" s="159" t="s">
        <v>54</v>
      </c>
      <c r="J6" s="160"/>
      <c r="K6" s="148" t="s">
        <v>49</v>
      </c>
      <c r="L6" s="5" t="s">
        <v>50</v>
      </c>
      <c r="M6" s="148" t="s">
        <v>51</v>
      </c>
      <c r="N6" s="5" t="s">
        <v>52</v>
      </c>
      <c r="O6" s="148" t="s">
        <v>53</v>
      </c>
      <c r="P6" s="148" t="s">
        <v>35</v>
      </c>
      <c r="Q6" s="148" t="s">
        <v>54</v>
      </c>
      <c r="S6" s="148" t="s">
        <v>49</v>
      </c>
      <c r="T6" s="5" t="s">
        <v>50</v>
      </c>
      <c r="U6" s="148" t="s">
        <v>51</v>
      </c>
      <c r="V6" s="5" t="s">
        <v>52</v>
      </c>
      <c r="W6" s="148" t="s">
        <v>53</v>
      </c>
      <c r="X6" s="148" t="s">
        <v>35</v>
      </c>
      <c r="Y6" s="159" t="s">
        <v>54</v>
      </c>
      <c r="Z6" s="160"/>
      <c r="AA6" s="148" t="s">
        <v>49</v>
      </c>
      <c r="AB6" s="5" t="s">
        <v>50</v>
      </c>
      <c r="AC6" s="148" t="s">
        <v>51</v>
      </c>
      <c r="AD6" s="5" t="s">
        <v>52</v>
      </c>
      <c r="AE6" s="148" t="s">
        <v>53</v>
      </c>
      <c r="AF6" s="148" t="s">
        <v>35</v>
      </c>
      <c r="AG6" s="148" t="s">
        <v>54</v>
      </c>
    </row>
    <row r="7" spans="1:33" ht="15.75" customHeight="1" thickBot="1" x14ac:dyDescent="0.3">
      <c r="B7" s="149"/>
      <c r="C7" s="149"/>
      <c r="D7" s="10" t="s">
        <v>55</v>
      </c>
      <c r="E7" s="149"/>
      <c r="F7" s="10" t="s">
        <v>56</v>
      </c>
      <c r="G7" s="149"/>
      <c r="H7" s="149"/>
      <c r="I7" s="149"/>
      <c r="J7" s="161"/>
      <c r="K7" s="149"/>
      <c r="L7" s="10" t="s">
        <v>55</v>
      </c>
      <c r="M7" s="149"/>
      <c r="N7" s="10" t="s">
        <v>56</v>
      </c>
      <c r="O7" s="149"/>
      <c r="P7" s="149"/>
      <c r="Q7" s="149"/>
      <c r="S7" s="149"/>
      <c r="T7" s="10" t="s">
        <v>55</v>
      </c>
      <c r="U7" s="149"/>
      <c r="V7" s="10" t="s">
        <v>56</v>
      </c>
      <c r="W7" s="149"/>
      <c r="X7" s="149"/>
      <c r="Y7" s="149"/>
      <c r="Z7" s="161"/>
      <c r="AA7" s="149"/>
      <c r="AB7" s="10" t="s">
        <v>55</v>
      </c>
      <c r="AC7" s="149"/>
      <c r="AD7" s="10" t="s">
        <v>56</v>
      </c>
      <c r="AE7" s="149"/>
      <c r="AF7" s="149"/>
      <c r="AG7" s="149"/>
    </row>
    <row r="8" spans="1:33" x14ac:dyDescent="0.25">
      <c r="B8" s="2" t="s">
        <v>18</v>
      </c>
      <c r="C8" s="132">
        <v>651.13031840000008</v>
      </c>
      <c r="D8" s="132">
        <v>5.6727850000000002</v>
      </c>
      <c r="E8" s="132">
        <v>113.0055488</v>
      </c>
      <c r="F8" s="132">
        <v>0</v>
      </c>
      <c r="G8" s="132">
        <v>0</v>
      </c>
      <c r="H8" s="132">
        <v>0</v>
      </c>
      <c r="I8" s="133">
        <f t="shared" ref="I8:I25" si="0">SUM(C8:H8)</f>
        <v>769.8086522000001</v>
      </c>
      <c r="J8" s="15"/>
      <c r="K8" s="132">
        <v>3692.6495562</v>
      </c>
      <c r="L8" s="132">
        <v>13.3388659</v>
      </c>
      <c r="M8" s="132">
        <v>227.3034389</v>
      </c>
      <c r="N8" s="132">
        <v>139.400002</v>
      </c>
      <c r="O8" s="132">
        <v>0</v>
      </c>
      <c r="P8" s="132">
        <v>0</v>
      </c>
      <c r="Q8" s="133">
        <f t="shared" ref="Q8:Q25" si="1">SUM(K8:P8)</f>
        <v>4072.691863</v>
      </c>
      <c r="S8" s="134">
        <f t="shared" ref="S8:S25" si="2">IFERROR(C8/$I8, "")</f>
        <v>0.84583398295039325</v>
      </c>
      <c r="T8" s="134">
        <f t="shared" ref="T8:T25" si="3">IFERROR(D8/$I8, "")</f>
        <v>7.3690844910459415E-3</v>
      </c>
      <c r="U8" s="134">
        <f t="shared" ref="U8:U25" si="4">IFERROR(E8/$I8, "")</f>
        <v>0.1467969325585608</v>
      </c>
      <c r="V8" s="134">
        <f t="shared" ref="V8:V25" si="5">IFERROR(F8/$I8, "")</f>
        <v>0</v>
      </c>
      <c r="W8" s="134">
        <f t="shared" ref="W8:W25" si="6">IFERROR(G8/$I8, "")</f>
        <v>0</v>
      </c>
      <c r="X8" s="134">
        <f t="shared" ref="X8:X25" si="7">IFERROR(H8/$I8, "")</f>
        <v>0</v>
      </c>
      <c r="Y8" s="135">
        <f t="shared" ref="Y8:Y25" si="8">SUM(S8:X8)</f>
        <v>1</v>
      </c>
      <c r="Z8" s="98"/>
      <c r="AA8" s="134">
        <f t="shared" ref="AA8:AA25" si="9">IFERROR(K8/$Q8, "NaN")</f>
        <v>0.90668522942954599</v>
      </c>
      <c r="AB8" s="134">
        <f t="shared" ref="AB8:AB25" si="10">IFERROR(L8/$Q8, "NaN")</f>
        <v>3.2751964422308177E-3</v>
      </c>
      <c r="AC8" s="134">
        <f t="shared" ref="AC8:AC25" si="11">IFERROR(M8/$Q8, "NaN")</f>
        <v>5.5811597475622719E-2</v>
      </c>
      <c r="AD8" s="134">
        <f t="shared" ref="AD8:AD25" si="12">IFERROR(N8/$Q8, "NaN")</f>
        <v>3.4227976652600495E-2</v>
      </c>
      <c r="AE8" s="134">
        <f t="shared" ref="AE8:AE25" si="13">IFERROR(O8/$Q8, "NaN")</f>
        <v>0</v>
      </c>
      <c r="AF8" s="134">
        <f t="shared" ref="AF8:AF25" si="14">IFERROR(P8/$Q8, "NaN")</f>
        <v>0</v>
      </c>
      <c r="AG8" s="135">
        <f t="shared" ref="AG8:AG25" si="15">SUM(AA8:AF8)</f>
        <v>1</v>
      </c>
    </row>
    <row r="9" spans="1:33" x14ac:dyDescent="0.25">
      <c r="B9" s="2" t="s">
        <v>19</v>
      </c>
      <c r="C9" s="132">
        <v>0</v>
      </c>
      <c r="D9" s="132">
        <v>0</v>
      </c>
      <c r="E9" s="132">
        <v>0</v>
      </c>
      <c r="F9" s="132">
        <v>0</v>
      </c>
      <c r="G9" s="132">
        <v>0</v>
      </c>
      <c r="H9" s="132">
        <v>0</v>
      </c>
      <c r="I9" s="133">
        <f t="shared" si="0"/>
        <v>0</v>
      </c>
      <c r="J9" s="15"/>
      <c r="K9" s="132">
        <v>0</v>
      </c>
      <c r="L9" s="132">
        <v>0</v>
      </c>
      <c r="M9" s="132">
        <v>0</v>
      </c>
      <c r="N9" s="132">
        <v>0</v>
      </c>
      <c r="O9" s="132">
        <v>1004.64</v>
      </c>
      <c r="P9" s="132">
        <v>0</v>
      </c>
      <c r="Q9" s="133">
        <f t="shared" si="1"/>
        <v>1004.64</v>
      </c>
      <c r="S9" s="134" t="str">
        <f t="shared" si="2"/>
        <v/>
      </c>
      <c r="T9" s="134" t="str">
        <f t="shared" si="3"/>
        <v/>
      </c>
      <c r="U9" s="134" t="str">
        <f t="shared" si="4"/>
        <v/>
      </c>
      <c r="V9" s="134" t="str">
        <f t="shared" si="5"/>
        <v/>
      </c>
      <c r="W9" s="134" t="str">
        <f t="shared" si="6"/>
        <v/>
      </c>
      <c r="X9" s="134" t="str">
        <f t="shared" si="7"/>
        <v/>
      </c>
      <c r="Y9" s="135">
        <f t="shared" si="8"/>
        <v>0</v>
      </c>
      <c r="Z9" s="98"/>
      <c r="AA9" s="134">
        <f t="shared" si="9"/>
        <v>0</v>
      </c>
      <c r="AB9" s="134">
        <f t="shared" si="10"/>
        <v>0</v>
      </c>
      <c r="AC9" s="134">
        <f t="shared" si="11"/>
        <v>0</v>
      </c>
      <c r="AD9" s="134">
        <f t="shared" si="12"/>
        <v>0</v>
      </c>
      <c r="AE9" s="134">
        <f t="shared" si="13"/>
        <v>1</v>
      </c>
      <c r="AF9" s="134">
        <f t="shared" si="14"/>
        <v>0</v>
      </c>
      <c r="AG9" s="135">
        <f t="shared" si="15"/>
        <v>1</v>
      </c>
    </row>
    <row r="10" spans="1:33" x14ac:dyDescent="0.25">
      <c r="B10" s="2" t="s">
        <v>20</v>
      </c>
      <c r="C10" s="132">
        <v>217.802874</v>
      </c>
      <c r="D10" s="132">
        <v>57.322288600000022</v>
      </c>
      <c r="E10" s="132">
        <v>27.139541099999999</v>
      </c>
      <c r="F10" s="132">
        <v>0</v>
      </c>
      <c r="G10" s="132">
        <v>0</v>
      </c>
      <c r="H10" s="132">
        <v>33.263221700000003</v>
      </c>
      <c r="I10" s="133">
        <f t="shared" si="0"/>
        <v>335.52792539999996</v>
      </c>
      <c r="J10" s="15"/>
      <c r="K10" s="132">
        <v>376.69475740000001</v>
      </c>
      <c r="L10" s="132">
        <v>24.597004999999999</v>
      </c>
      <c r="M10" s="132">
        <v>13.6043219</v>
      </c>
      <c r="N10" s="132">
        <v>30.600000300000001</v>
      </c>
      <c r="O10" s="132">
        <v>28.98</v>
      </c>
      <c r="P10" s="132">
        <v>0</v>
      </c>
      <c r="Q10" s="133">
        <f t="shared" si="1"/>
        <v>474.47608460000004</v>
      </c>
      <c r="S10" s="134">
        <f t="shared" si="2"/>
        <v>0.64913486333617709</v>
      </c>
      <c r="T10" s="134">
        <f t="shared" si="3"/>
        <v>0.17084207978117827</v>
      </c>
      <c r="U10" s="134">
        <f t="shared" si="4"/>
        <v>8.088608740284603E-2</v>
      </c>
      <c r="V10" s="134">
        <f t="shared" si="5"/>
        <v>0</v>
      </c>
      <c r="W10" s="134">
        <f t="shared" si="6"/>
        <v>0</v>
      </c>
      <c r="X10" s="134">
        <f t="shared" si="7"/>
        <v>9.9136969479798789E-2</v>
      </c>
      <c r="Y10" s="135">
        <f t="shared" si="8"/>
        <v>1.0000000000000002</v>
      </c>
      <c r="Z10" s="98"/>
      <c r="AA10" s="134">
        <f t="shared" si="9"/>
        <v>0.79391726922878925</v>
      </c>
      <c r="AB10" s="134">
        <f t="shared" si="10"/>
        <v>5.184034727637777E-2</v>
      </c>
      <c r="AC10" s="134">
        <f t="shared" si="11"/>
        <v>2.8672302654556173E-2</v>
      </c>
      <c r="AD10" s="134">
        <f t="shared" si="12"/>
        <v>6.4492186841823382E-2</v>
      </c>
      <c r="AE10" s="134">
        <f t="shared" si="13"/>
        <v>6.1077893998453377E-2</v>
      </c>
      <c r="AF10" s="134">
        <f t="shared" si="14"/>
        <v>0</v>
      </c>
      <c r="AG10" s="135">
        <f t="shared" si="15"/>
        <v>1</v>
      </c>
    </row>
    <row r="11" spans="1:33" x14ac:dyDescent="0.25">
      <c r="B11" s="2" t="s">
        <v>21</v>
      </c>
      <c r="C11" s="132">
        <v>12.642856200000001</v>
      </c>
      <c r="D11" s="132">
        <v>0.97252740000000004</v>
      </c>
      <c r="E11" s="132">
        <v>11.670329799999999</v>
      </c>
      <c r="F11" s="132">
        <v>0</v>
      </c>
      <c r="G11" s="132">
        <v>0</v>
      </c>
      <c r="H11" s="132">
        <v>0</v>
      </c>
      <c r="I11" s="133">
        <f t="shared" si="0"/>
        <v>25.285713399999999</v>
      </c>
      <c r="J11" s="15"/>
      <c r="K11" s="132">
        <v>8.2857140999999999</v>
      </c>
      <c r="L11" s="132">
        <v>0</v>
      </c>
      <c r="M11" s="132">
        <v>4.7142859000000001</v>
      </c>
      <c r="N11" s="132">
        <v>35.700000799999998</v>
      </c>
      <c r="O11" s="132">
        <v>83.72</v>
      </c>
      <c r="P11" s="132">
        <v>0</v>
      </c>
      <c r="Q11" s="133">
        <f t="shared" si="1"/>
        <v>132.4200008</v>
      </c>
      <c r="S11" s="134">
        <f t="shared" si="2"/>
        <v>0.49999998022598807</v>
      </c>
      <c r="T11" s="134">
        <f t="shared" si="3"/>
        <v>3.8461536940460617E-2</v>
      </c>
      <c r="U11" s="134">
        <f t="shared" si="4"/>
        <v>0.46153848283355137</v>
      </c>
      <c r="V11" s="134">
        <f t="shared" si="5"/>
        <v>0</v>
      </c>
      <c r="W11" s="134">
        <f t="shared" si="6"/>
        <v>0</v>
      </c>
      <c r="X11" s="134">
        <f t="shared" si="7"/>
        <v>0</v>
      </c>
      <c r="Y11" s="135">
        <f t="shared" si="8"/>
        <v>1</v>
      </c>
      <c r="Z11" s="98"/>
      <c r="AA11" s="134">
        <f t="shared" si="9"/>
        <v>6.2571469943685426E-2</v>
      </c>
      <c r="AB11" s="134">
        <f t="shared" si="10"/>
        <v>0</v>
      </c>
      <c r="AC11" s="134">
        <f t="shared" si="11"/>
        <v>3.5601010961480072E-2</v>
      </c>
      <c r="AD11" s="134">
        <f t="shared" si="12"/>
        <v>0.26959674206556866</v>
      </c>
      <c r="AE11" s="134">
        <f t="shared" si="13"/>
        <v>0.63223077702926578</v>
      </c>
      <c r="AF11" s="134">
        <f t="shared" si="14"/>
        <v>0</v>
      </c>
      <c r="AG11" s="135">
        <f t="shared" si="15"/>
        <v>1</v>
      </c>
    </row>
    <row r="12" spans="1:33" x14ac:dyDescent="0.25">
      <c r="B12" s="2" t="s">
        <v>22</v>
      </c>
      <c r="C12" s="132">
        <v>1584.6408319</v>
      </c>
      <c r="D12" s="132">
        <v>331.69200840000002</v>
      </c>
      <c r="E12" s="132">
        <v>210.62630669999999</v>
      </c>
      <c r="F12" s="132">
        <v>0</v>
      </c>
      <c r="G12" s="132">
        <v>0</v>
      </c>
      <c r="H12" s="132">
        <v>0</v>
      </c>
      <c r="I12" s="133">
        <f t="shared" si="0"/>
        <v>2126.959147</v>
      </c>
      <c r="J12" s="132"/>
      <c r="K12" s="132">
        <v>5550.9877364000004</v>
      </c>
      <c r="L12" s="132">
        <v>416.50871030000002</v>
      </c>
      <c r="M12" s="132">
        <v>378.57686050000001</v>
      </c>
      <c r="N12" s="132">
        <v>775.60000390000005</v>
      </c>
      <c r="O12" s="132">
        <v>67.62</v>
      </c>
      <c r="P12" s="132">
        <v>0</v>
      </c>
      <c r="Q12" s="133">
        <f t="shared" si="1"/>
        <v>7189.2933111000002</v>
      </c>
      <c r="S12" s="134">
        <f t="shared" si="2"/>
        <v>0.7450264543797559</v>
      </c>
      <c r="T12" s="134">
        <f t="shared" si="3"/>
        <v>0.15594658170460857</v>
      </c>
      <c r="U12" s="134">
        <f t="shared" si="4"/>
        <v>9.9026963915635563E-2</v>
      </c>
      <c r="V12" s="134">
        <f t="shared" si="5"/>
        <v>0</v>
      </c>
      <c r="W12" s="134">
        <f t="shared" si="6"/>
        <v>0</v>
      </c>
      <c r="X12" s="134">
        <f t="shared" si="7"/>
        <v>0</v>
      </c>
      <c r="Y12" s="135">
        <f t="shared" si="8"/>
        <v>1</v>
      </c>
      <c r="Z12" s="134"/>
      <c r="AA12" s="134">
        <f t="shared" si="9"/>
        <v>0.77211869041835901</v>
      </c>
      <c r="AB12" s="134">
        <f t="shared" si="10"/>
        <v>5.7934583035710356E-2</v>
      </c>
      <c r="AC12" s="134">
        <f t="shared" si="11"/>
        <v>5.2658424704343537E-2</v>
      </c>
      <c r="AD12" s="134">
        <f t="shared" si="12"/>
        <v>0.10788264859113518</v>
      </c>
      <c r="AE12" s="134">
        <f t="shared" si="13"/>
        <v>9.4056532504519265E-3</v>
      </c>
      <c r="AF12" s="134">
        <f t="shared" si="14"/>
        <v>0</v>
      </c>
      <c r="AG12" s="135">
        <f t="shared" si="15"/>
        <v>1</v>
      </c>
    </row>
    <row r="13" spans="1:33" x14ac:dyDescent="0.25">
      <c r="B13" s="11" t="s">
        <v>23</v>
      </c>
      <c r="C13" s="17">
        <v>129.86753790000009</v>
      </c>
      <c r="D13" s="17">
        <v>3.0592655</v>
      </c>
      <c r="E13" s="17">
        <v>7.9540898000000002</v>
      </c>
      <c r="F13" s="17">
        <v>0</v>
      </c>
      <c r="G13" s="17">
        <v>0</v>
      </c>
      <c r="H13" s="17">
        <v>0</v>
      </c>
      <c r="I13" s="133">
        <f t="shared" si="0"/>
        <v>140.88089320000009</v>
      </c>
      <c r="J13" s="17"/>
      <c r="K13" s="17">
        <v>563.11296179999999</v>
      </c>
      <c r="L13" s="17">
        <v>2.726935000000001</v>
      </c>
      <c r="M13" s="17">
        <v>16.449361100000001</v>
      </c>
      <c r="N13" s="17">
        <v>10.199999999999999</v>
      </c>
      <c r="O13" s="17">
        <v>1127</v>
      </c>
      <c r="P13" s="17">
        <v>763</v>
      </c>
      <c r="Q13" s="133">
        <f t="shared" si="1"/>
        <v>2482.4892579000002</v>
      </c>
      <c r="S13" s="134">
        <f t="shared" si="2"/>
        <v>0.92182506051856861</v>
      </c>
      <c r="T13" s="134">
        <f t="shared" si="3"/>
        <v>2.1715261952924628E-2</v>
      </c>
      <c r="U13" s="134">
        <f t="shared" si="4"/>
        <v>5.6459677528506717E-2</v>
      </c>
      <c r="V13" s="134">
        <f t="shared" si="5"/>
        <v>0</v>
      </c>
      <c r="W13" s="134">
        <f t="shared" si="6"/>
        <v>0</v>
      </c>
      <c r="X13" s="134">
        <f t="shared" si="7"/>
        <v>0</v>
      </c>
      <c r="Y13" s="135">
        <f t="shared" si="8"/>
        <v>0.99999999999999989</v>
      </c>
      <c r="Z13" s="101"/>
      <c r="AA13" s="134">
        <f t="shared" si="9"/>
        <v>0.22683399737099016</v>
      </c>
      <c r="AB13" s="134">
        <f t="shared" si="10"/>
        <v>1.0984679959126123E-3</v>
      </c>
      <c r="AC13" s="134">
        <f t="shared" si="11"/>
        <v>6.6261560035570611E-3</v>
      </c>
      <c r="AD13" s="134">
        <f t="shared" si="12"/>
        <v>4.1087791085261064E-3</v>
      </c>
      <c r="AE13" s="134">
        <f t="shared" si="13"/>
        <v>0.45397980934401205</v>
      </c>
      <c r="AF13" s="134">
        <f t="shared" si="14"/>
        <v>0.30735279017700196</v>
      </c>
      <c r="AG13" s="135">
        <f t="shared" si="15"/>
        <v>1</v>
      </c>
    </row>
    <row r="14" spans="1:33" x14ac:dyDescent="0.25">
      <c r="B14" s="11" t="s">
        <v>24</v>
      </c>
      <c r="C14" s="17">
        <v>132.47138820000001</v>
      </c>
      <c r="D14" s="17">
        <v>36.424723600000007</v>
      </c>
      <c r="E14" s="17">
        <v>68.564184600000004</v>
      </c>
      <c r="F14" s="17">
        <v>0</v>
      </c>
      <c r="G14" s="17">
        <v>0</v>
      </c>
      <c r="H14" s="17">
        <v>0</v>
      </c>
      <c r="I14" s="133">
        <f t="shared" si="0"/>
        <v>237.46029640000003</v>
      </c>
      <c r="J14" s="17"/>
      <c r="K14" s="17">
        <v>103.23128269999999</v>
      </c>
      <c r="L14" s="17">
        <v>13.084198499999999</v>
      </c>
      <c r="M14" s="17">
        <v>5.9452381999999986</v>
      </c>
      <c r="N14" s="17">
        <v>146.2000027</v>
      </c>
      <c r="O14" s="17">
        <v>848.54</v>
      </c>
      <c r="P14" s="17">
        <v>0</v>
      </c>
      <c r="Q14" s="133">
        <f t="shared" si="1"/>
        <v>1117.0007221000001</v>
      </c>
      <c r="S14" s="134">
        <f t="shared" si="2"/>
        <v>0.55786752652263594</v>
      </c>
      <c r="T14" s="134">
        <f t="shared" si="3"/>
        <v>0.15339290042257356</v>
      </c>
      <c r="U14" s="134">
        <f t="shared" si="4"/>
        <v>0.28873957305479048</v>
      </c>
      <c r="V14" s="134">
        <f t="shared" si="5"/>
        <v>0</v>
      </c>
      <c r="W14" s="134">
        <f t="shared" si="6"/>
        <v>0</v>
      </c>
      <c r="X14" s="134">
        <f t="shared" si="7"/>
        <v>0</v>
      </c>
      <c r="Y14" s="135">
        <f t="shared" si="8"/>
        <v>1</v>
      </c>
      <c r="Z14" s="101"/>
      <c r="AA14" s="134">
        <f t="shared" si="9"/>
        <v>9.241827749754862E-2</v>
      </c>
      <c r="AB14" s="134">
        <f t="shared" si="10"/>
        <v>1.1713688488402454E-2</v>
      </c>
      <c r="AC14" s="134">
        <f t="shared" si="11"/>
        <v>5.3225016621499983E-3</v>
      </c>
      <c r="AD14" s="134">
        <f t="shared" si="12"/>
        <v>0.13088622040023298</v>
      </c>
      <c r="AE14" s="134">
        <f t="shared" si="13"/>
        <v>0.75965931195166581</v>
      </c>
      <c r="AF14" s="134">
        <f t="shared" si="14"/>
        <v>0</v>
      </c>
      <c r="AG14" s="135">
        <f t="shared" si="15"/>
        <v>0.99999999999999989</v>
      </c>
    </row>
    <row r="15" spans="1:33" x14ac:dyDescent="0.25">
      <c r="B15" s="11" t="s">
        <v>25</v>
      </c>
      <c r="C15" s="17">
        <v>339.12625370000001</v>
      </c>
      <c r="D15" s="17">
        <v>137.9346869</v>
      </c>
      <c r="E15" s="17">
        <v>79.582293200000009</v>
      </c>
      <c r="F15" s="17">
        <v>0</v>
      </c>
      <c r="G15" s="17">
        <v>0</v>
      </c>
      <c r="H15" s="17">
        <v>0</v>
      </c>
      <c r="I15" s="133">
        <f t="shared" si="0"/>
        <v>556.64323379999996</v>
      </c>
      <c r="J15" s="17"/>
      <c r="K15" s="17">
        <v>143.05437459999999</v>
      </c>
      <c r="L15" s="17">
        <v>32.543622999999997</v>
      </c>
      <c r="M15" s="17">
        <v>18.214706799999998</v>
      </c>
      <c r="N15" s="17">
        <v>10.199999999999999</v>
      </c>
      <c r="O15" s="17">
        <v>154.56</v>
      </c>
      <c r="P15" s="17">
        <v>0</v>
      </c>
      <c r="Q15" s="133">
        <f t="shared" si="1"/>
        <v>358.57270439999996</v>
      </c>
      <c r="S15" s="134">
        <f t="shared" si="2"/>
        <v>0.60923448468942842</v>
      </c>
      <c r="T15" s="134">
        <f t="shared" si="3"/>
        <v>0.24779729371427062</v>
      </c>
      <c r="U15" s="134">
        <f t="shared" si="4"/>
        <v>0.14296822159630104</v>
      </c>
      <c r="V15" s="134">
        <f t="shared" si="5"/>
        <v>0</v>
      </c>
      <c r="W15" s="134">
        <f t="shared" si="6"/>
        <v>0</v>
      </c>
      <c r="X15" s="134">
        <f t="shared" si="7"/>
        <v>0</v>
      </c>
      <c r="Y15" s="135">
        <f t="shared" si="8"/>
        <v>1</v>
      </c>
      <c r="Z15" s="101"/>
      <c r="AA15" s="134">
        <f t="shared" si="9"/>
        <v>0.39895500367037978</v>
      </c>
      <c r="AB15" s="134">
        <f t="shared" si="10"/>
        <v>9.075878504041536E-2</v>
      </c>
      <c r="AC15" s="134">
        <f t="shared" si="11"/>
        <v>5.0797806348586078E-2</v>
      </c>
      <c r="AD15" s="134">
        <f t="shared" si="12"/>
        <v>2.8446113925675601E-2</v>
      </c>
      <c r="AE15" s="134">
        <f t="shared" si="13"/>
        <v>0.43104229101494324</v>
      </c>
      <c r="AF15" s="134">
        <f t="shared" si="14"/>
        <v>0</v>
      </c>
      <c r="AG15" s="135">
        <f t="shared" si="15"/>
        <v>1</v>
      </c>
    </row>
    <row r="16" spans="1:33" x14ac:dyDescent="0.25">
      <c r="B16" s="11" t="s">
        <v>26</v>
      </c>
      <c r="C16" s="17">
        <v>439.38481510000003</v>
      </c>
      <c r="D16" s="17">
        <v>9.0858945999999996</v>
      </c>
      <c r="E16" s="17">
        <v>259.20405970000002</v>
      </c>
      <c r="F16" s="17">
        <v>0</v>
      </c>
      <c r="G16" s="17">
        <v>0</v>
      </c>
      <c r="H16" s="17">
        <v>0</v>
      </c>
      <c r="I16" s="133">
        <f t="shared" si="0"/>
        <v>707.67476940000006</v>
      </c>
      <c r="J16" s="17"/>
      <c r="K16" s="17">
        <v>115.4431783</v>
      </c>
      <c r="L16" s="17">
        <v>0.2807308</v>
      </c>
      <c r="M16" s="17">
        <v>43.593361399999999</v>
      </c>
      <c r="N16" s="17">
        <v>340.0000038</v>
      </c>
      <c r="O16" s="17">
        <v>0</v>
      </c>
      <c r="P16" s="17">
        <v>0</v>
      </c>
      <c r="Q16" s="133">
        <f t="shared" si="1"/>
        <v>499.31727430000001</v>
      </c>
      <c r="S16" s="134">
        <f t="shared" si="2"/>
        <v>0.62088523443125032</v>
      </c>
      <c r="T16" s="134">
        <f t="shared" si="3"/>
        <v>1.2839082291577878E-2</v>
      </c>
      <c r="U16" s="134">
        <f t="shared" si="4"/>
        <v>0.3662756832771718</v>
      </c>
      <c r="V16" s="134">
        <f t="shared" si="5"/>
        <v>0</v>
      </c>
      <c r="W16" s="134">
        <f t="shared" si="6"/>
        <v>0</v>
      </c>
      <c r="X16" s="134">
        <f t="shared" si="7"/>
        <v>0</v>
      </c>
      <c r="Y16" s="135">
        <f t="shared" si="8"/>
        <v>1</v>
      </c>
      <c r="Z16" s="101"/>
      <c r="AA16" s="134">
        <f t="shared" si="9"/>
        <v>0.23120205176526576</v>
      </c>
      <c r="AB16" s="134">
        <f t="shared" si="10"/>
        <v>5.6222929678040985E-4</v>
      </c>
      <c r="AC16" s="134">
        <f t="shared" si="11"/>
        <v>8.7305934810915864E-2</v>
      </c>
      <c r="AD16" s="134">
        <f t="shared" si="12"/>
        <v>0.68092978412703797</v>
      </c>
      <c r="AE16" s="134">
        <f t="shared" si="13"/>
        <v>0</v>
      </c>
      <c r="AF16" s="134">
        <f t="shared" si="14"/>
        <v>0</v>
      </c>
      <c r="AG16" s="135">
        <f t="shared" si="15"/>
        <v>1</v>
      </c>
    </row>
    <row r="17" spans="2:33" x14ac:dyDescent="0.25">
      <c r="B17" s="11" t="s">
        <v>27</v>
      </c>
      <c r="C17" s="17">
        <v>154.32143070000001</v>
      </c>
      <c r="D17" s="17">
        <v>12.4285716</v>
      </c>
      <c r="E17" s="17">
        <v>0</v>
      </c>
      <c r="F17" s="17">
        <v>0</v>
      </c>
      <c r="G17" s="17">
        <v>0</v>
      </c>
      <c r="H17" s="17">
        <v>0</v>
      </c>
      <c r="I17" s="133">
        <f t="shared" si="0"/>
        <v>166.75000230000001</v>
      </c>
      <c r="J17" s="17"/>
      <c r="K17" s="17">
        <v>520.14146490000007</v>
      </c>
      <c r="L17" s="17">
        <v>14.927683099999999</v>
      </c>
      <c r="M17" s="17">
        <v>0</v>
      </c>
      <c r="N17" s="17">
        <v>0</v>
      </c>
      <c r="O17" s="17">
        <v>0</v>
      </c>
      <c r="P17" s="17">
        <v>0</v>
      </c>
      <c r="Q17" s="133">
        <f t="shared" si="1"/>
        <v>535.06914800000004</v>
      </c>
      <c r="S17" s="134">
        <f t="shared" si="2"/>
        <v>0.92546583850931674</v>
      </c>
      <c r="T17" s="134">
        <f t="shared" si="3"/>
        <v>7.4534161490683232E-2</v>
      </c>
      <c r="U17" s="134">
        <f t="shared" si="4"/>
        <v>0</v>
      </c>
      <c r="V17" s="134">
        <f t="shared" si="5"/>
        <v>0</v>
      </c>
      <c r="W17" s="134">
        <f t="shared" si="6"/>
        <v>0</v>
      </c>
      <c r="X17" s="134">
        <f t="shared" si="7"/>
        <v>0</v>
      </c>
      <c r="Y17" s="135">
        <f t="shared" si="8"/>
        <v>1</v>
      </c>
      <c r="Z17" s="101"/>
      <c r="AA17" s="134">
        <f t="shared" si="9"/>
        <v>0.97210139445378752</v>
      </c>
      <c r="AB17" s="134">
        <f t="shared" si="10"/>
        <v>2.7898605546212502E-2</v>
      </c>
      <c r="AC17" s="134">
        <f t="shared" si="11"/>
        <v>0</v>
      </c>
      <c r="AD17" s="134">
        <f t="shared" si="12"/>
        <v>0</v>
      </c>
      <c r="AE17" s="134">
        <f t="shared" si="13"/>
        <v>0</v>
      </c>
      <c r="AF17" s="134">
        <f t="shared" si="14"/>
        <v>0</v>
      </c>
      <c r="AG17" s="135">
        <f t="shared" si="15"/>
        <v>1</v>
      </c>
    </row>
    <row r="18" spans="2:33" x14ac:dyDescent="0.25">
      <c r="B18" s="11" t="s">
        <v>28</v>
      </c>
      <c r="C18" s="17">
        <v>23.434585599999998</v>
      </c>
      <c r="D18" s="17">
        <v>0.73233079999999995</v>
      </c>
      <c r="E18" s="17">
        <v>0</v>
      </c>
      <c r="F18" s="17">
        <v>0</v>
      </c>
      <c r="G18" s="17">
        <v>0</v>
      </c>
      <c r="H18" s="17">
        <v>0</v>
      </c>
      <c r="I18" s="133">
        <f t="shared" si="0"/>
        <v>24.166916399999998</v>
      </c>
      <c r="J18" s="17"/>
      <c r="K18" s="17">
        <v>116.77979809999999</v>
      </c>
      <c r="L18" s="17">
        <v>0</v>
      </c>
      <c r="M18" s="17">
        <v>0</v>
      </c>
      <c r="N18" s="17">
        <v>54.399999800000003</v>
      </c>
      <c r="O18" s="17">
        <v>0</v>
      </c>
      <c r="P18" s="17">
        <v>0</v>
      </c>
      <c r="Q18" s="133">
        <f t="shared" si="1"/>
        <v>171.17979789999998</v>
      </c>
      <c r="S18" s="134">
        <f t="shared" si="2"/>
        <v>0.96969696969696972</v>
      </c>
      <c r="T18" s="134">
        <f t="shared" si="3"/>
        <v>3.0303030303030304E-2</v>
      </c>
      <c r="U18" s="134">
        <f t="shared" si="4"/>
        <v>0</v>
      </c>
      <c r="V18" s="134">
        <f t="shared" si="5"/>
        <v>0</v>
      </c>
      <c r="W18" s="134">
        <f t="shared" si="6"/>
        <v>0</v>
      </c>
      <c r="X18" s="134">
        <f t="shared" si="7"/>
        <v>0</v>
      </c>
      <c r="Y18" s="135">
        <f t="shared" si="8"/>
        <v>1</v>
      </c>
      <c r="Z18" s="101"/>
      <c r="AA18" s="134">
        <f t="shared" si="9"/>
        <v>0.6822054911422466</v>
      </c>
      <c r="AB18" s="134">
        <f t="shared" si="10"/>
        <v>0</v>
      </c>
      <c r="AC18" s="134">
        <f t="shared" si="11"/>
        <v>0</v>
      </c>
      <c r="AD18" s="134">
        <f t="shared" si="12"/>
        <v>0.31779450885775351</v>
      </c>
      <c r="AE18" s="134">
        <f t="shared" si="13"/>
        <v>0</v>
      </c>
      <c r="AF18" s="134">
        <f t="shared" si="14"/>
        <v>0</v>
      </c>
      <c r="AG18" s="135">
        <f t="shared" si="15"/>
        <v>1</v>
      </c>
    </row>
    <row r="19" spans="2:33" x14ac:dyDescent="0.25">
      <c r="B19" s="11" t="s">
        <v>29</v>
      </c>
      <c r="C19" s="17">
        <v>145.80417080000001</v>
      </c>
      <c r="D19" s="17">
        <v>33.381516599999998</v>
      </c>
      <c r="E19" s="17">
        <v>57.1218024</v>
      </c>
      <c r="F19" s="17">
        <v>0</v>
      </c>
      <c r="G19" s="17">
        <v>0</v>
      </c>
      <c r="H19" s="17">
        <v>0</v>
      </c>
      <c r="I19" s="133">
        <f t="shared" si="0"/>
        <v>236.30748980000001</v>
      </c>
      <c r="J19" s="17"/>
      <c r="K19" s="17">
        <v>414.60210999999998</v>
      </c>
      <c r="L19" s="17">
        <v>20.948585999999999</v>
      </c>
      <c r="M19" s="17">
        <v>97.399381699999992</v>
      </c>
      <c r="N19" s="17">
        <v>81.599998900000003</v>
      </c>
      <c r="O19" s="17">
        <v>225.4</v>
      </c>
      <c r="P19" s="17">
        <v>0</v>
      </c>
      <c r="Q19" s="133">
        <f t="shared" si="1"/>
        <v>839.95007659999999</v>
      </c>
      <c r="S19" s="134">
        <f t="shared" si="2"/>
        <v>0.61701036612678706</v>
      </c>
      <c r="T19" s="134">
        <f t="shared" si="3"/>
        <v>0.14126304937796347</v>
      </c>
      <c r="U19" s="134">
        <f t="shared" si="4"/>
        <v>0.24172658449524945</v>
      </c>
      <c r="V19" s="134">
        <f t="shared" si="5"/>
        <v>0</v>
      </c>
      <c r="W19" s="134">
        <f t="shared" si="6"/>
        <v>0</v>
      </c>
      <c r="X19" s="134">
        <f t="shared" si="7"/>
        <v>0</v>
      </c>
      <c r="Y19" s="135">
        <f t="shared" si="8"/>
        <v>1</v>
      </c>
      <c r="Z19" s="101"/>
      <c r="AA19" s="134">
        <f t="shared" si="9"/>
        <v>0.49360327661168996</v>
      </c>
      <c r="AB19" s="134">
        <f t="shared" si="10"/>
        <v>2.4940275123013184E-2</v>
      </c>
      <c r="AC19" s="134">
        <f t="shared" si="11"/>
        <v>0.11595853660048347</v>
      </c>
      <c r="AD19" s="134">
        <f t="shared" si="12"/>
        <v>9.7148629630829181E-2</v>
      </c>
      <c r="AE19" s="134">
        <f t="shared" si="13"/>
        <v>0.26834928203398417</v>
      </c>
      <c r="AF19" s="134">
        <f t="shared" si="14"/>
        <v>0</v>
      </c>
      <c r="AG19" s="135">
        <f t="shared" si="15"/>
        <v>1</v>
      </c>
    </row>
    <row r="20" spans="2:33" x14ac:dyDescent="0.25">
      <c r="B20" s="11" t="s">
        <v>30</v>
      </c>
      <c r="C20" s="17">
        <v>1.5328358</v>
      </c>
      <c r="D20" s="17">
        <v>0</v>
      </c>
      <c r="E20" s="17">
        <v>0</v>
      </c>
      <c r="F20" s="17">
        <v>0</v>
      </c>
      <c r="G20" s="17">
        <v>0</v>
      </c>
      <c r="H20" s="17">
        <v>0</v>
      </c>
      <c r="I20" s="133">
        <f t="shared" si="0"/>
        <v>1.5328358</v>
      </c>
      <c r="J20" s="17"/>
      <c r="K20" s="17">
        <v>0</v>
      </c>
      <c r="L20" s="17">
        <v>0</v>
      </c>
      <c r="M20" s="17">
        <v>0</v>
      </c>
      <c r="N20" s="17">
        <v>0</v>
      </c>
      <c r="O20" s="17">
        <v>785.68</v>
      </c>
      <c r="P20" s="17">
        <v>0</v>
      </c>
      <c r="Q20" s="133">
        <f t="shared" si="1"/>
        <v>785.68</v>
      </c>
      <c r="S20" s="134">
        <f t="shared" si="2"/>
        <v>1</v>
      </c>
      <c r="T20" s="134">
        <f t="shared" si="3"/>
        <v>0</v>
      </c>
      <c r="U20" s="134">
        <f t="shared" si="4"/>
        <v>0</v>
      </c>
      <c r="V20" s="134">
        <f t="shared" si="5"/>
        <v>0</v>
      </c>
      <c r="W20" s="134">
        <f t="shared" si="6"/>
        <v>0</v>
      </c>
      <c r="X20" s="134">
        <f t="shared" si="7"/>
        <v>0</v>
      </c>
      <c r="Y20" s="135">
        <f t="shared" si="8"/>
        <v>1</v>
      </c>
      <c r="Z20" s="101"/>
      <c r="AA20" s="134">
        <f t="shared" si="9"/>
        <v>0</v>
      </c>
      <c r="AB20" s="134">
        <f t="shared" si="10"/>
        <v>0</v>
      </c>
      <c r="AC20" s="134">
        <f t="shared" si="11"/>
        <v>0</v>
      </c>
      <c r="AD20" s="134">
        <f t="shared" si="12"/>
        <v>0</v>
      </c>
      <c r="AE20" s="134">
        <f t="shared" si="13"/>
        <v>1</v>
      </c>
      <c r="AF20" s="134">
        <f t="shared" si="14"/>
        <v>0</v>
      </c>
      <c r="AG20" s="135">
        <f t="shared" si="15"/>
        <v>1</v>
      </c>
    </row>
    <row r="21" spans="2:33" x14ac:dyDescent="0.25">
      <c r="B21" s="11" t="s">
        <v>31</v>
      </c>
      <c r="C21" s="17">
        <v>0</v>
      </c>
      <c r="D21" s="17">
        <v>0</v>
      </c>
      <c r="E21" s="17">
        <v>0</v>
      </c>
      <c r="F21" s="17">
        <v>0</v>
      </c>
      <c r="G21" s="17">
        <v>0</v>
      </c>
      <c r="H21" s="17">
        <v>0</v>
      </c>
      <c r="I21" s="133">
        <f t="shared" si="0"/>
        <v>0</v>
      </c>
      <c r="J21" s="17"/>
      <c r="K21" s="17">
        <v>0</v>
      </c>
      <c r="L21" s="17">
        <v>0</v>
      </c>
      <c r="M21" s="17">
        <v>0</v>
      </c>
      <c r="N21" s="17">
        <v>0</v>
      </c>
      <c r="O21" s="17">
        <v>563.50000000000011</v>
      </c>
      <c r="P21" s="17">
        <v>0</v>
      </c>
      <c r="Q21" s="133">
        <f t="shared" si="1"/>
        <v>563.50000000000011</v>
      </c>
      <c r="S21" s="134" t="str">
        <f t="shared" si="2"/>
        <v/>
      </c>
      <c r="T21" s="134" t="str">
        <f t="shared" si="3"/>
        <v/>
      </c>
      <c r="U21" s="134" t="str">
        <f t="shared" si="4"/>
        <v/>
      </c>
      <c r="V21" s="134" t="str">
        <f t="shared" si="5"/>
        <v/>
      </c>
      <c r="W21" s="134" t="str">
        <f t="shared" si="6"/>
        <v/>
      </c>
      <c r="X21" s="134" t="str">
        <f t="shared" si="7"/>
        <v/>
      </c>
      <c r="Y21" s="135">
        <f t="shared" si="8"/>
        <v>0</v>
      </c>
      <c r="Z21" s="101"/>
      <c r="AA21" s="134">
        <f t="shared" si="9"/>
        <v>0</v>
      </c>
      <c r="AB21" s="134">
        <f t="shared" si="10"/>
        <v>0</v>
      </c>
      <c r="AC21" s="134">
        <f t="shared" si="11"/>
        <v>0</v>
      </c>
      <c r="AD21" s="134">
        <f t="shared" si="12"/>
        <v>0</v>
      </c>
      <c r="AE21" s="134">
        <f t="shared" si="13"/>
        <v>1</v>
      </c>
      <c r="AF21" s="134">
        <f t="shared" si="14"/>
        <v>0</v>
      </c>
      <c r="AG21" s="135">
        <f t="shared" si="15"/>
        <v>1</v>
      </c>
    </row>
    <row r="22" spans="2:33" x14ac:dyDescent="0.25">
      <c r="B22" s="11" t="s">
        <v>32</v>
      </c>
      <c r="C22" s="17">
        <v>77.915961600000003</v>
      </c>
      <c r="D22" s="17">
        <v>4.5626464000000002</v>
      </c>
      <c r="E22" s="17">
        <v>1.0529183</v>
      </c>
      <c r="F22" s="17">
        <v>0</v>
      </c>
      <c r="G22" s="17">
        <v>0</v>
      </c>
      <c r="H22" s="17">
        <v>0</v>
      </c>
      <c r="I22" s="133">
        <f t="shared" si="0"/>
        <v>83.53152630000001</v>
      </c>
      <c r="J22" s="17"/>
      <c r="K22" s="17">
        <v>714.31513010000003</v>
      </c>
      <c r="L22" s="17">
        <v>16.582745899999999</v>
      </c>
      <c r="M22" s="17">
        <v>6.5690140000000001</v>
      </c>
      <c r="N22" s="17">
        <v>0</v>
      </c>
      <c r="O22" s="17">
        <v>0</v>
      </c>
      <c r="P22" s="17">
        <v>0</v>
      </c>
      <c r="Q22" s="133">
        <f t="shared" si="1"/>
        <v>737.46689000000003</v>
      </c>
      <c r="S22" s="134">
        <f t="shared" si="2"/>
        <v>0.93277311036036936</v>
      </c>
      <c r="T22" s="134">
        <f t="shared" si="3"/>
        <v>5.4621848804886491E-2</v>
      </c>
      <c r="U22" s="134">
        <f t="shared" si="4"/>
        <v>1.2605040834744089E-2</v>
      </c>
      <c r="V22" s="134">
        <f t="shared" si="5"/>
        <v>0</v>
      </c>
      <c r="W22" s="134">
        <f t="shared" si="6"/>
        <v>0</v>
      </c>
      <c r="X22" s="134">
        <f t="shared" si="7"/>
        <v>0</v>
      </c>
      <c r="Y22" s="135">
        <f t="shared" si="8"/>
        <v>1</v>
      </c>
      <c r="Z22" s="101"/>
      <c r="AA22" s="134">
        <f t="shared" si="9"/>
        <v>0.96860637377225167</v>
      </c>
      <c r="AB22" s="134">
        <f t="shared" si="10"/>
        <v>2.2486088697487149E-2</v>
      </c>
      <c r="AC22" s="134">
        <f t="shared" si="11"/>
        <v>8.9075375302611892E-3</v>
      </c>
      <c r="AD22" s="134">
        <f t="shared" si="12"/>
        <v>0</v>
      </c>
      <c r="AE22" s="134">
        <f t="shared" si="13"/>
        <v>0</v>
      </c>
      <c r="AF22" s="134">
        <f t="shared" si="14"/>
        <v>0</v>
      </c>
      <c r="AG22" s="135">
        <f t="shared" si="15"/>
        <v>1</v>
      </c>
    </row>
    <row r="23" spans="2:33" x14ac:dyDescent="0.25">
      <c r="B23" s="11" t="s">
        <v>33</v>
      </c>
      <c r="C23" s="17">
        <v>703.7660017999998</v>
      </c>
      <c r="D23" s="17">
        <v>155.9470857</v>
      </c>
      <c r="E23" s="17">
        <v>40.555241799999997</v>
      </c>
      <c r="F23" s="17">
        <v>0</v>
      </c>
      <c r="G23" s="17">
        <v>0</v>
      </c>
      <c r="H23" s="17">
        <v>0</v>
      </c>
      <c r="I23" s="133">
        <f t="shared" si="0"/>
        <v>900.26832929999978</v>
      </c>
      <c r="J23" s="17"/>
      <c r="K23" s="17">
        <v>3573.8619324000001</v>
      </c>
      <c r="L23" s="17">
        <v>91.855590300000003</v>
      </c>
      <c r="M23" s="17">
        <v>84.4963427</v>
      </c>
      <c r="N23" s="17">
        <v>355.30000360000003</v>
      </c>
      <c r="O23" s="17">
        <v>608.58000000000004</v>
      </c>
      <c r="P23" s="17">
        <v>0</v>
      </c>
      <c r="Q23" s="133">
        <f t="shared" si="1"/>
        <v>4714.0938690000003</v>
      </c>
      <c r="S23" s="134">
        <f t="shared" si="2"/>
        <v>0.78172915662512577</v>
      </c>
      <c r="T23" s="134">
        <f t="shared" si="3"/>
        <v>0.17322289435779226</v>
      </c>
      <c r="U23" s="134">
        <f t="shared" si="4"/>
        <v>4.504794901708202E-2</v>
      </c>
      <c r="V23" s="134">
        <f t="shared" si="5"/>
        <v>0</v>
      </c>
      <c r="W23" s="134">
        <f t="shared" si="6"/>
        <v>0</v>
      </c>
      <c r="X23" s="134">
        <f t="shared" si="7"/>
        <v>0</v>
      </c>
      <c r="Y23" s="135">
        <f t="shared" si="8"/>
        <v>1</v>
      </c>
      <c r="Z23" s="101"/>
      <c r="AA23" s="134">
        <f t="shared" si="9"/>
        <v>0.75812277644741144</v>
      </c>
      <c r="AB23" s="134">
        <f t="shared" si="10"/>
        <v>1.9485312098692958E-2</v>
      </c>
      <c r="AC23" s="134">
        <f t="shared" si="11"/>
        <v>1.7924196048714699E-2</v>
      </c>
      <c r="AD23" s="134">
        <f t="shared" si="12"/>
        <v>7.5369734560540205E-2</v>
      </c>
      <c r="AE23" s="134">
        <f t="shared" si="13"/>
        <v>0.12909798084464066</v>
      </c>
      <c r="AF23" s="134">
        <f t="shared" si="14"/>
        <v>0</v>
      </c>
      <c r="AG23" s="135">
        <f t="shared" si="15"/>
        <v>0.99999999999999989</v>
      </c>
    </row>
    <row r="24" spans="2:33" x14ac:dyDescent="0.25">
      <c r="B24" s="11" t="s">
        <v>34</v>
      </c>
      <c r="C24" s="17">
        <v>256.0918812000001</v>
      </c>
      <c r="D24" s="17">
        <v>0</v>
      </c>
      <c r="E24" s="17">
        <v>9.3978672000000003</v>
      </c>
      <c r="F24" s="17">
        <v>0</v>
      </c>
      <c r="G24" s="17">
        <v>0</v>
      </c>
      <c r="H24" s="17">
        <v>0</v>
      </c>
      <c r="I24" s="133">
        <f t="shared" si="0"/>
        <v>265.48974840000011</v>
      </c>
      <c r="J24" s="17"/>
      <c r="K24" s="17">
        <v>1800.2222012</v>
      </c>
      <c r="L24" s="17">
        <v>0</v>
      </c>
      <c r="M24" s="17">
        <v>28.811644900000001</v>
      </c>
      <c r="N24" s="17">
        <v>212.50000069999999</v>
      </c>
      <c r="O24" s="17">
        <v>270.48000000000008</v>
      </c>
      <c r="P24" s="17">
        <v>0</v>
      </c>
      <c r="Q24" s="133">
        <f t="shared" si="1"/>
        <v>2312.0138468</v>
      </c>
      <c r="S24" s="134">
        <f t="shared" si="2"/>
        <v>0.96460176991150437</v>
      </c>
      <c r="T24" s="134">
        <f t="shared" si="3"/>
        <v>0</v>
      </c>
      <c r="U24" s="134">
        <f t="shared" si="4"/>
        <v>3.5398230088495561E-2</v>
      </c>
      <c r="V24" s="134">
        <f t="shared" si="5"/>
        <v>0</v>
      </c>
      <c r="W24" s="134">
        <f t="shared" si="6"/>
        <v>0</v>
      </c>
      <c r="X24" s="134">
        <f t="shared" si="7"/>
        <v>0</v>
      </c>
      <c r="Y24" s="135">
        <f t="shared" si="8"/>
        <v>0.99999999999999989</v>
      </c>
      <c r="Z24" s="101"/>
      <c r="AA24" s="134">
        <f t="shared" si="9"/>
        <v>0.77863815724617824</v>
      </c>
      <c r="AB24" s="134">
        <f t="shared" si="10"/>
        <v>0</v>
      </c>
      <c r="AC24" s="134">
        <f t="shared" si="11"/>
        <v>1.2461709491868948E-2</v>
      </c>
      <c r="AD24" s="134">
        <f t="shared" si="12"/>
        <v>9.1911214543163686E-2</v>
      </c>
      <c r="AE24" s="134">
        <f t="shared" si="13"/>
        <v>0.11698891871878908</v>
      </c>
      <c r="AF24" s="134">
        <f t="shared" si="14"/>
        <v>0</v>
      </c>
      <c r="AG24" s="135">
        <f t="shared" si="15"/>
        <v>1</v>
      </c>
    </row>
    <row r="25" spans="2:33" x14ac:dyDescent="0.25">
      <c r="B25" s="11" t="s">
        <v>35</v>
      </c>
      <c r="C25" s="17">
        <v>734.42131930000005</v>
      </c>
      <c r="D25" s="17">
        <v>191.11591920000001</v>
      </c>
      <c r="E25" s="17">
        <v>29.083397699999999</v>
      </c>
      <c r="F25" s="17">
        <v>0</v>
      </c>
      <c r="G25" s="17">
        <v>0</v>
      </c>
      <c r="H25" s="17">
        <v>12.2310534</v>
      </c>
      <c r="I25" s="133">
        <f t="shared" si="0"/>
        <v>966.85168959999999</v>
      </c>
      <c r="J25" s="17"/>
      <c r="K25" s="17">
        <v>1073.1039327999999</v>
      </c>
      <c r="L25" s="17">
        <v>122.9810576</v>
      </c>
      <c r="M25" s="17">
        <v>63.757598999999999</v>
      </c>
      <c r="N25" s="17">
        <v>40.799999800000002</v>
      </c>
      <c r="O25" s="17">
        <v>444.36</v>
      </c>
      <c r="P25" s="17">
        <v>404.60000009999999</v>
      </c>
      <c r="Q25" s="133">
        <f t="shared" si="1"/>
        <v>2149.6025892999996</v>
      </c>
      <c r="S25" s="134">
        <f t="shared" si="2"/>
        <v>0.75960080248072004</v>
      </c>
      <c r="T25" s="134">
        <f t="shared" si="3"/>
        <v>0.19766828900000921</v>
      </c>
      <c r="U25" s="134">
        <f t="shared" si="4"/>
        <v>3.0080515980721104E-2</v>
      </c>
      <c r="V25" s="134">
        <f t="shared" si="5"/>
        <v>0</v>
      </c>
      <c r="W25" s="134">
        <f t="shared" si="6"/>
        <v>0</v>
      </c>
      <c r="X25" s="134">
        <f t="shared" si="7"/>
        <v>1.2650392538549689E-2</v>
      </c>
      <c r="Y25" s="135">
        <f t="shared" si="8"/>
        <v>1</v>
      </c>
      <c r="Z25" s="101"/>
      <c r="AA25" s="134">
        <f t="shared" si="9"/>
        <v>0.49921038341763785</v>
      </c>
      <c r="AB25" s="134">
        <f t="shared" si="10"/>
        <v>5.7211066925653344E-2</v>
      </c>
      <c r="AC25" s="134">
        <f t="shared" si="11"/>
        <v>2.9660179661749539E-2</v>
      </c>
      <c r="AD25" s="134">
        <f t="shared" si="12"/>
        <v>1.8980252444376792E-2</v>
      </c>
      <c r="AE25" s="134">
        <f t="shared" si="13"/>
        <v>0.20671727984134136</v>
      </c>
      <c r="AF25" s="134">
        <f t="shared" si="14"/>
        <v>0.18822083770924125</v>
      </c>
      <c r="AG25" s="135">
        <f t="shared" si="15"/>
        <v>1</v>
      </c>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s="125" customFormat="1" ht="15.75" customHeight="1" thickBot="1" x14ac:dyDescent="0.3">
      <c r="B28" s="144" t="s">
        <v>36</v>
      </c>
      <c r="C28" s="141">
        <f t="shared" ref="C28:I28" si="16">SUM(C8:C27)</f>
        <v>5604.3550622000002</v>
      </c>
      <c r="D28" s="141">
        <f t="shared" si="16"/>
        <v>980.33225030000006</v>
      </c>
      <c r="E28" s="141">
        <f t="shared" si="16"/>
        <v>914.95758109999986</v>
      </c>
      <c r="F28" s="141">
        <f t="shared" si="16"/>
        <v>0</v>
      </c>
      <c r="G28" s="141">
        <f t="shared" si="16"/>
        <v>0</v>
      </c>
      <c r="H28" s="141">
        <f t="shared" si="16"/>
        <v>45.494275100000003</v>
      </c>
      <c r="I28" s="141">
        <f t="shared" si="16"/>
        <v>7545.1391687000023</v>
      </c>
      <c r="J28" s="142"/>
      <c r="K28" s="141">
        <f t="shared" ref="K28:Q28" si="17">SUM(K8:K27)</f>
        <v>18766.486130999998</v>
      </c>
      <c r="L28" s="141">
        <f t="shared" si="17"/>
        <v>770.37573139999995</v>
      </c>
      <c r="M28" s="141">
        <f t="shared" si="17"/>
        <v>989.43555700000024</v>
      </c>
      <c r="N28" s="141">
        <f t="shared" si="17"/>
        <v>2232.5000163</v>
      </c>
      <c r="O28" s="141">
        <f t="shared" si="17"/>
        <v>6213.06</v>
      </c>
      <c r="P28" s="141">
        <f t="shared" si="17"/>
        <v>1167.6000001</v>
      </c>
      <c r="Q28" s="141">
        <f t="shared" si="17"/>
        <v>30139.457435800003</v>
      </c>
      <c r="S28" s="26">
        <f t="shared" ref="S28:X28" si="18">IFERROR(C28/$I28, "")</f>
        <v>0.74277689740288888</v>
      </c>
      <c r="T28" s="26">
        <f t="shared" si="18"/>
        <v>0.1299289818757455</v>
      </c>
      <c r="U28" s="26">
        <f t="shared" si="18"/>
        <v>0.12126450694184392</v>
      </c>
      <c r="V28" s="26">
        <f t="shared" si="18"/>
        <v>0</v>
      </c>
      <c r="W28" s="26">
        <f t="shared" si="18"/>
        <v>0</v>
      </c>
      <c r="X28" s="26">
        <f t="shared" si="18"/>
        <v>6.0296137795213768E-3</v>
      </c>
      <c r="Y28" s="140">
        <f t="shared" ref="Y28" si="19">SUM(S28:X28)</f>
        <v>0.99999999999999967</v>
      </c>
      <c r="Z28" s="143"/>
      <c r="AA28" s="26">
        <f t="shared" ref="AA28:AF28" si="20">IFERROR(K28/$Q28, "NaN")</f>
        <v>0.62265507502828976</v>
      </c>
      <c r="AB28" s="26">
        <f t="shared" si="20"/>
        <v>2.5560371584026544E-2</v>
      </c>
      <c r="AC28" s="26">
        <f t="shared" si="20"/>
        <v>3.2828578918767698E-2</v>
      </c>
      <c r="AD28" s="26">
        <f t="shared" si="20"/>
        <v>7.4072335942192841E-2</v>
      </c>
      <c r="AE28" s="26">
        <f t="shared" si="20"/>
        <v>0.20614372416074267</v>
      </c>
      <c r="AF28" s="26">
        <f t="shared" si="20"/>
        <v>3.8739914365980288E-2</v>
      </c>
      <c r="AG28" s="140">
        <f t="shared" ref="AG28" si="21">SUM(AA28:AF28)</f>
        <v>0.99999999999999978</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N27"/>
  <sheetViews>
    <sheetView tabSelected="1" workbookViewId="0">
      <selection activeCell="A15" sqref="A15:XFD15"/>
    </sheetView>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66" x14ac:dyDescent="0.25">
      <c r="B1" s="75" t="s">
        <v>2</v>
      </c>
    </row>
    <row r="2" spans="2:66" x14ac:dyDescent="0.25">
      <c r="B2" t="s">
        <v>57</v>
      </c>
      <c r="C2" t="s">
        <v>58</v>
      </c>
    </row>
    <row r="3" spans="2:66" ht="15.75" customHeight="1" thickBot="1" x14ac:dyDescent="0.3">
      <c r="B3" s="34"/>
      <c r="C3" s="34"/>
      <c r="D3" s="34"/>
      <c r="E3" s="34"/>
      <c r="F3" s="34"/>
      <c r="G3" s="34"/>
      <c r="H3" s="34"/>
      <c r="I3" s="34"/>
      <c r="J3" s="34"/>
      <c r="K3" s="34"/>
      <c r="L3" s="34"/>
      <c r="M3" s="34"/>
      <c r="N3" s="34"/>
      <c r="O3" s="34"/>
      <c r="P3" s="34"/>
      <c r="Q3" s="34"/>
      <c r="R3" s="34"/>
      <c r="S3" s="34"/>
      <c r="T3" s="34"/>
      <c r="U3" s="34"/>
    </row>
    <row r="4" spans="2:66" ht="15.75" customHeight="1" thickBot="1" x14ac:dyDescent="0.3">
      <c r="C4" s="66" t="s">
        <v>59</v>
      </c>
      <c r="L4" s="169" t="s">
        <v>60</v>
      </c>
      <c r="M4" s="161"/>
      <c r="N4" s="161"/>
      <c r="P4" s="169" t="s">
        <v>60</v>
      </c>
      <c r="Q4" s="161"/>
      <c r="R4" s="161"/>
      <c r="T4" s="171" t="s">
        <v>59</v>
      </c>
      <c r="U4" s="149"/>
      <c r="AH4" s="107"/>
    </row>
    <row r="5" spans="2:66" ht="36" customHeight="1" thickBot="1" x14ac:dyDescent="0.3">
      <c r="B5" s="56"/>
      <c r="C5" s="153" t="s">
        <v>61</v>
      </c>
      <c r="D5" s="153" t="s">
        <v>62</v>
      </c>
      <c r="E5" s="149"/>
      <c r="F5" s="149"/>
      <c r="G5" s="5"/>
      <c r="H5" s="153" t="s">
        <v>63</v>
      </c>
      <c r="I5" s="149"/>
      <c r="J5" s="149"/>
      <c r="K5" s="5"/>
      <c r="L5" s="163" t="s">
        <v>64</v>
      </c>
      <c r="M5" s="149"/>
      <c r="N5" s="149"/>
      <c r="P5" s="170" t="s">
        <v>65</v>
      </c>
      <c r="Q5" s="149"/>
      <c r="R5" s="149"/>
      <c r="S5" s="5"/>
      <c r="T5" s="164" t="s">
        <v>66</v>
      </c>
      <c r="U5" s="164" t="s">
        <v>67</v>
      </c>
      <c r="V5" s="107"/>
      <c r="W5" s="167" t="s">
        <v>68</v>
      </c>
      <c r="X5" s="149"/>
      <c r="Y5" s="149"/>
      <c r="AA5" s="168" t="s">
        <v>69</v>
      </c>
      <c r="AB5" s="149"/>
      <c r="AC5" s="149"/>
      <c r="AE5" s="167" t="s">
        <v>70</v>
      </c>
      <c r="AF5" s="149"/>
      <c r="AG5" s="149"/>
      <c r="AI5" s="167" t="s">
        <v>71</v>
      </c>
      <c r="AJ5" s="149"/>
      <c r="AK5" s="149"/>
      <c r="AM5" s="168" t="s">
        <v>72</v>
      </c>
      <c r="AN5" s="149"/>
      <c r="AO5" s="149"/>
      <c r="AQ5" s="166" t="s">
        <v>73</v>
      </c>
      <c r="AR5" s="149"/>
      <c r="AS5" s="149"/>
      <c r="AU5" s="153" t="s">
        <v>74</v>
      </c>
      <c r="AV5" s="149"/>
      <c r="AW5" s="149"/>
      <c r="AY5" s="153" t="s">
        <v>75</v>
      </c>
      <c r="AZ5" s="149"/>
      <c r="BA5" s="149"/>
      <c r="BC5" s="153" t="s">
        <v>76</v>
      </c>
      <c r="BD5" s="149"/>
      <c r="BE5" s="149"/>
    </row>
    <row r="6" spans="2:66" ht="15.75" customHeight="1" thickBot="1" x14ac:dyDescent="0.3">
      <c r="B6" s="53" t="s">
        <v>14</v>
      </c>
      <c r="C6" s="149"/>
      <c r="D6" s="47" t="s">
        <v>77</v>
      </c>
      <c r="E6" s="47" t="s">
        <v>78</v>
      </c>
      <c r="F6" s="47" t="s">
        <v>79</v>
      </c>
      <c r="G6" s="47"/>
      <c r="H6" s="47" t="s">
        <v>77</v>
      </c>
      <c r="I6" s="47" t="s">
        <v>78</v>
      </c>
      <c r="J6" s="47" t="s">
        <v>79</v>
      </c>
      <c r="K6" s="47"/>
      <c r="L6" s="47" t="s">
        <v>77</v>
      </c>
      <c r="M6" s="47" t="s">
        <v>78</v>
      </c>
      <c r="N6" s="47" t="s">
        <v>79</v>
      </c>
      <c r="P6" s="47" t="s">
        <v>77</v>
      </c>
      <c r="Q6" s="47" t="s">
        <v>78</v>
      </c>
      <c r="R6" s="47" t="s">
        <v>79</v>
      </c>
      <c r="S6" s="47"/>
      <c r="T6" s="165"/>
      <c r="U6" s="165"/>
      <c r="V6" s="106"/>
      <c r="W6" s="47" t="s">
        <v>77</v>
      </c>
      <c r="X6" s="47" t="s">
        <v>78</v>
      </c>
      <c r="Y6" s="47" t="s">
        <v>79</v>
      </c>
      <c r="AA6" s="47" t="s">
        <v>77</v>
      </c>
      <c r="AB6" s="47" t="s">
        <v>78</v>
      </c>
      <c r="AC6" s="47" t="s">
        <v>79</v>
      </c>
      <c r="AE6" s="47" t="s">
        <v>77</v>
      </c>
      <c r="AF6" s="47" t="s">
        <v>78</v>
      </c>
      <c r="AG6" s="47" t="s">
        <v>79</v>
      </c>
      <c r="AI6" s="47" t="s">
        <v>77</v>
      </c>
      <c r="AJ6" s="47" t="s">
        <v>78</v>
      </c>
      <c r="AK6" s="47" t="s">
        <v>79</v>
      </c>
      <c r="AM6" s="47" t="s">
        <v>77</v>
      </c>
      <c r="AN6" s="47" t="s">
        <v>78</v>
      </c>
      <c r="AO6" s="47" t="s">
        <v>79</v>
      </c>
      <c r="AQ6" s="47" t="s">
        <v>77</v>
      </c>
      <c r="AR6" s="47" t="s">
        <v>78</v>
      </c>
      <c r="AS6" s="47" t="s">
        <v>79</v>
      </c>
      <c r="AU6" s="47" t="s">
        <v>77</v>
      </c>
      <c r="AV6" s="47" t="s">
        <v>78</v>
      </c>
      <c r="AW6" s="47" t="s">
        <v>79</v>
      </c>
      <c r="AY6" s="47" t="s">
        <v>77</v>
      </c>
      <c r="AZ6" s="47" t="s">
        <v>78</v>
      </c>
      <c r="BA6" s="47" t="s">
        <v>79</v>
      </c>
      <c r="BC6" s="47" t="s">
        <v>77</v>
      </c>
      <c r="BD6" s="47" t="s">
        <v>78</v>
      </c>
      <c r="BE6" s="47" t="s">
        <v>79</v>
      </c>
    </row>
    <row r="7" spans="2:66" x14ac:dyDescent="0.25">
      <c r="B7" s="67" t="s">
        <v>18</v>
      </c>
      <c r="C7" s="124">
        <v>2373</v>
      </c>
      <c r="D7" s="127">
        <v>379</v>
      </c>
      <c r="E7" s="127">
        <v>879</v>
      </c>
      <c r="F7" s="127">
        <v>1194</v>
      </c>
      <c r="G7" s="125"/>
      <c r="H7" s="126">
        <v>78.180395000000004</v>
      </c>
      <c r="I7" s="126">
        <v>177.80508399999999</v>
      </c>
      <c r="J7" s="126">
        <v>249.86021400000001</v>
      </c>
      <c r="K7" s="127"/>
      <c r="L7" s="126">
        <v>24.746317999999999</v>
      </c>
      <c r="M7" s="126">
        <v>52.839699000000003</v>
      </c>
      <c r="N7" s="126">
        <v>74.024653999999998</v>
      </c>
      <c r="O7" s="126"/>
      <c r="P7" s="126">
        <v>112.824741</v>
      </c>
      <c r="Q7" s="126">
        <v>84.731359999999995</v>
      </c>
      <c r="R7" s="126">
        <v>63.546405</v>
      </c>
      <c r="S7" s="125"/>
      <c r="T7" s="126">
        <v>137.57105899999999</v>
      </c>
      <c r="U7" s="130">
        <f t="shared" ref="U7:U26" si="0">IFERROR(T7/J7, "")</f>
        <v>0.55059209626707506</v>
      </c>
      <c r="V7" s="127"/>
      <c r="W7" s="128">
        <v>14.352456999999999</v>
      </c>
      <c r="X7" s="128">
        <v>97.490284000000003</v>
      </c>
      <c r="Y7" s="128">
        <v>157.49724699999999</v>
      </c>
      <c r="Z7" s="128"/>
      <c r="AA7" s="128">
        <v>39.098775000000003</v>
      </c>
      <c r="AB7" s="128">
        <v>150.329983</v>
      </c>
      <c r="AC7" s="128">
        <v>231.52190100000001</v>
      </c>
      <c r="AD7" s="127"/>
      <c r="AE7" s="130">
        <f t="shared" ref="AE7:AE24" si="1">IFERROR(W7/H7, "NaN")</f>
        <v>0.18358128019179232</v>
      </c>
      <c r="AF7" s="130">
        <f t="shared" ref="AF7:AF24" si="2">IFERROR(X7/I7, "NaN")</f>
        <v>0.54829863020114766</v>
      </c>
      <c r="AG7" s="130">
        <f t="shared" ref="AG7:AG24" si="3">IFERROR(Y7/J7, "NaN")</f>
        <v>0.63034143963392264</v>
      </c>
      <c r="AH7" s="130"/>
      <c r="AI7" s="130">
        <f t="shared" ref="AI7:AI24" si="4">IFERROR(L7/H7, "NaN")</f>
        <v>0.31652843401469122</v>
      </c>
      <c r="AJ7" s="130">
        <f t="shared" ref="AJ7:AJ24" si="5">IFERROR(M7/I7, "NaN")</f>
        <v>0.29717766112919475</v>
      </c>
      <c r="AK7" s="130">
        <f t="shared" ref="AK7:AK24" si="6">IFERROR(N7/J7, "NaN")</f>
        <v>0.2962642703892025</v>
      </c>
      <c r="AL7" s="130"/>
      <c r="AM7" s="130">
        <f t="shared" ref="AM7:AM24" si="7">IFERROR(AA7/H7, "NaN")</f>
        <v>0.50010971420648365</v>
      </c>
      <c r="AN7" s="130">
        <f t="shared" ref="AN7:AN24" si="8">IFERROR(AB7/I7, "NaN")</f>
        <v>0.84547629133034241</v>
      </c>
      <c r="AO7" s="130">
        <f t="shared" ref="AO7:AO24" si="9">IFERROR(AC7/J7, "NaN")</f>
        <v>0.9266057100231252</v>
      </c>
      <c r="AP7" s="125"/>
      <c r="AQ7" s="126">
        <f t="shared" ref="AQ7:AQ24" si="10">IF(P7+AA7&gt; 0, P7+AA7, "NaN")</f>
        <v>151.92351600000001</v>
      </c>
      <c r="AR7" s="126">
        <f t="shared" ref="AR7:AR24" si="11">IF(Q7+AB7&gt;0, Q7+AB7, "NaN")</f>
        <v>235.06134299999999</v>
      </c>
      <c r="AS7" s="126">
        <f t="shared" ref="AS7:AS24" si="12">IF(R7+AC7&gt;0, R7+AC7, "NaN")</f>
        <v>295.06830600000001</v>
      </c>
      <c r="AT7" s="125"/>
      <c r="AU7" s="127">
        <v>7618.1400634000001</v>
      </c>
      <c r="AV7" s="127">
        <v>35058.3389886</v>
      </c>
      <c r="AW7" s="127">
        <v>55576.228830599997</v>
      </c>
      <c r="AX7" s="125"/>
      <c r="AY7" s="127">
        <v>1364</v>
      </c>
      <c r="AZ7" s="127">
        <v>3283.4</v>
      </c>
      <c r="BA7" s="127">
        <v>4397.5999999999995</v>
      </c>
      <c r="BB7" s="125"/>
      <c r="BC7" s="127">
        <f t="shared" ref="BC7:BC24" si="13">IF(AU7+AY7&gt;0, AU7+AY7, "NaN")</f>
        <v>8982.1400634000001</v>
      </c>
      <c r="BD7" s="127">
        <f t="shared" ref="BD7:BD24" si="14">IF(AV7+AZ7&gt;0, AV7+AZ7, "NaN")</f>
        <v>38341.738988600002</v>
      </c>
      <c r="BE7" s="127">
        <f t="shared" ref="BE7:BE24" si="15">IF(AW7+BA7, AW7+BA7, "NaN")</f>
        <v>59973.828830599996</v>
      </c>
      <c r="BF7" s="125"/>
      <c r="BG7" s="125"/>
      <c r="BH7" s="125"/>
      <c r="BI7" s="125"/>
      <c r="BJ7" s="125"/>
      <c r="BK7" s="125"/>
      <c r="BL7" s="125"/>
      <c r="BM7" s="125"/>
      <c r="BN7" s="125"/>
    </row>
    <row r="8" spans="2:66" x14ac:dyDescent="0.25">
      <c r="B8" s="67" t="s">
        <v>19</v>
      </c>
      <c r="C8" s="124">
        <v>2</v>
      </c>
      <c r="D8" s="127">
        <v>1</v>
      </c>
      <c r="E8" s="127">
        <v>2</v>
      </c>
      <c r="F8" s="127">
        <v>2</v>
      </c>
      <c r="G8" s="125"/>
      <c r="H8" s="126">
        <v>0.38922000000000001</v>
      </c>
      <c r="I8" s="126">
        <v>0.85161299999999995</v>
      </c>
      <c r="J8" s="126">
        <v>0.85161299999999995</v>
      </c>
      <c r="K8" s="127"/>
      <c r="L8" s="126">
        <v>8.9266999999999999E-2</v>
      </c>
      <c r="M8" s="126">
        <v>0.19595899999999999</v>
      </c>
      <c r="N8" s="126">
        <v>0.19595899999999999</v>
      </c>
      <c r="O8" s="126"/>
      <c r="P8" s="126">
        <v>0.106692</v>
      </c>
      <c r="Q8" s="126">
        <v>0</v>
      </c>
      <c r="R8" s="126">
        <v>0</v>
      </c>
      <c r="S8" s="125"/>
      <c r="T8" s="126">
        <v>0.19595899999999999</v>
      </c>
      <c r="U8" s="130">
        <f t="shared" si="0"/>
        <v>0.23010334506401384</v>
      </c>
      <c r="V8" s="127"/>
      <c r="W8" s="128">
        <v>1.9769999999999999E-2</v>
      </c>
      <c r="X8" s="128">
        <v>0.653362</v>
      </c>
      <c r="Y8" s="128">
        <v>0.65564599999999995</v>
      </c>
      <c r="Z8" s="128"/>
      <c r="AA8" s="128">
        <v>0.109037</v>
      </c>
      <c r="AB8" s="128">
        <v>0.84932099999999999</v>
      </c>
      <c r="AC8" s="128">
        <v>0.85160499999999995</v>
      </c>
      <c r="AD8" s="127"/>
      <c r="AE8" s="130">
        <f t="shared" si="1"/>
        <v>5.0793895483274239E-2</v>
      </c>
      <c r="AF8" s="130">
        <f t="shared" si="2"/>
        <v>0.76720529160545936</v>
      </c>
      <c r="AG8" s="130">
        <f t="shared" si="3"/>
        <v>0.76988726099765969</v>
      </c>
      <c r="AH8" s="130"/>
      <c r="AI8" s="130">
        <f t="shared" si="4"/>
        <v>0.22934844047068495</v>
      </c>
      <c r="AJ8" s="130">
        <f t="shared" si="5"/>
        <v>0.23010334506401384</v>
      </c>
      <c r="AK8" s="130">
        <f t="shared" si="6"/>
        <v>0.23010334506401384</v>
      </c>
      <c r="AL8" s="130"/>
      <c r="AM8" s="130">
        <f t="shared" si="7"/>
        <v>0.28014233595395915</v>
      </c>
      <c r="AN8" s="130">
        <f t="shared" si="8"/>
        <v>0.99730863666947311</v>
      </c>
      <c r="AO8" s="130">
        <f t="shared" si="9"/>
        <v>0.99999060606167356</v>
      </c>
      <c r="AP8" s="125"/>
      <c r="AQ8" s="126">
        <f t="shared" si="10"/>
        <v>0.215729</v>
      </c>
      <c r="AR8" s="126">
        <f t="shared" si="11"/>
        <v>0.84932099999999999</v>
      </c>
      <c r="AS8" s="126">
        <f t="shared" si="12"/>
        <v>0.85160499999999995</v>
      </c>
      <c r="AT8" s="125"/>
      <c r="AU8" s="127">
        <v>10.028647400000001</v>
      </c>
      <c r="AV8" s="127">
        <v>108.1314698</v>
      </c>
      <c r="AW8" s="127">
        <v>110.26794049999999</v>
      </c>
      <c r="AX8" s="125"/>
      <c r="AY8" s="127">
        <v>582.9</v>
      </c>
      <c r="AZ8" s="127">
        <v>946.1</v>
      </c>
      <c r="BA8" s="127">
        <v>946.1</v>
      </c>
      <c r="BB8" s="125"/>
      <c r="BC8" s="127">
        <f t="shared" si="13"/>
        <v>592.92864739999993</v>
      </c>
      <c r="BD8" s="127">
        <f t="shared" si="14"/>
        <v>1054.2314698</v>
      </c>
      <c r="BE8" s="127">
        <f t="shared" si="15"/>
        <v>1056.3679405</v>
      </c>
      <c r="BF8" s="125"/>
      <c r="BG8" s="125"/>
      <c r="BH8" s="125"/>
      <c r="BI8" s="125"/>
      <c r="BJ8" s="125"/>
      <c r="BK8" s="125"/>
      <c r="BL8" s="125"/>
      <c r="BM8" s="125"/>
      <c r="BN8" s="125"/>
    </row>
    <row r="9" spans="2:66" x14ac:dyDescent="0.25">
      <c r="B9" s="67" t="s">
        <v>20</v>
      </c>
      <c r="C9" s="124">
        <v>1125</v>
      </c>
      <c r="D9" s="127">
        <v>115</v>
      </c>
      <c r="E9" s="127">
        <v>310</v>
      </c>
      <c r="F9" s="127">
        <v>548</v>
      </c>
      <c r="G9" s="125"/>
      <c r="H9" s="126">
        <v>30.628468999999999</v>
      </c>
      <c r="I9" s="126">
        <v>78.444277999999997</v>
      </c>
      <c r="J9" s="126">
        <v>132.82073099999999</v>
      </c>
      <c r="K9" s="127"/>
      <c r="L9" s="126">
        <v>7.4518890000000004</v>
      </c>
      <c r="M9" s="126">
        <v>19.546607000000002</v>
      </c>
      <c r="N9" s="126">
        <v>34.492615000000001</v>
      </c>
      <c r="O9" s="126"/>
      <c r="P9" s="126">
        <v>56.654243999999998</v>
      </c>
      <c r="Q9" s="126">
        <v>44.559525999999998</v>
      </c>
      <c r="R9" s="126">
        <v>29.613517999999999</v>
      </c>
      <c r="S9" s="125"/>
      <c r="T9" s="126">
        <v>64.106133</v>
      </c>
      <c r="U9" s="130">
        <f t="shared" si="0"/>
        <v>0.48265155986831604</v>
      </c>
      <c r="V9" s="127"/>
      <c r="W9" s="128">
        <v>3.2499150000000001</v>
      </c>
      <c r="X9" s="128">
        <v>16.640191000000002</v>
      </c>
      <c r="Y9" s="128">
        <v>66.935203999999999</v>
      </c>
      <c r="Z9" s="128"/>
      <c r="AA9" s="128">
        <v>10.701803999999999</v>
      </c>
      <c r="AB9" s="128">
        <v>36.186798000000003</v>
      </c>
      <c r="AC9" s="128">
        <v>101.427819</v>
      </c>
      <c r="AD9" s="127"/>
      <c r="AE9" s="130">
        <f t="shared" si="1"/>
        <v>0.10610765428725805</v>
      </c>
      <c r="AF9" s="130">
        <f t="shared" si="2"/>
        <v>0.21212753083150312</v>
      </c>
      <c r="AG9" s="130">
        <f t="shared" si="3"/>
        <v>0.50395148028510706</v>
      </c>
      <c r="AH9" s="130"/>
      <c r="AI9" s="130">
        <f t="shared" si="4"/>
        <v>0.24329942838474886</v>
      </c>
      <c r="AJ9" s="130">
        <f t="shared" si="5"/>
        <v>0.24917823834136127</v>
      </c>
      <c r="AK9" s="130">
        <f t="shared" si="6"/>
        <v>0.25969300680930602</v>
      </c>
      <c r="AL9" s="130"/>
      <c r="AM9" s="130">
        <f t="shared" si="7"/>
        <v>0.34940708267200687</v>
      </c>
      <c r="AN9" s="130">
        <f t="shared" si="8"/>
        <v>0.46130576917286437</v>
      </c>
      <c r="AO9" s="130">
        <f t="shared" si="9"/>
        <v>0.76364448709441302</v>
      </c>
      <c r="AP9" s="125"/>
      <c r="AQ9" s="126">
        <f t="shared" si="10"/>
        <v>67.356048000000001</v>
      </c>
      <c r="AR9" s="126">
        <f t="shared" si="11"/>
        <v>80.746324000000001</v>
      </c>
      <c r="AS9" s="126">
        <f t="shared" si="12"/>
        <v>131.041337</v>
      </c>
      <c r="AT9" s="125"/>
      <c r="AU9" s="127">
        <v>2311.7804922999999</v>
      </c>
      <c r="AV9" s="127">
        <v>10909.9013682</v>
      </c>
      <c r="AW9" s="127">
        <v>27678.774244299999</v>
      </c>
      <c r="AX9" s="125"/>
      <c r="AY9" s="127">
        <v>251.5</v>
      </c>
      <c r="AZ9" s="127">
        <v>794.4</v>
      </c>
      <c r="BA9" s="127">
        <v>1387.5</v>
      </c>
      <c r="BB9" s="125"/>
      <c r="BC9" s="127">
        <f t="shared" si="13"/>
        <v>2563.2804922999999</v>
      </c>
      <c r="BD9" s="127">
        <f t="shared" si="14"/>
        <v>11704.3013682</v>
      </c>
      <c r="BE9" s="127">
        <f t="shared" si="15"/>
        <v>29066.274244299999</v>
      </c>
      <c r="BF9" s="125"/>
      <c r="BG9" s="125"/>
      <c r="BH9" s="125"/>
      <c r="BI9" s="125"/>
      <c r="BJ9" s="125"/>
      <c r="BK9" s="125"/>
      <c r="BL9" s="125"/>
      <c r="BM9" s="125"/>
      <c r="BN9" s="125"/>
    </row>
    <row r="10" spans="2:66" x14ac:dyDescent="0.25">
      <c r="B10" s="67" t="s">
        <v>21</v>
      </c>
      <c r="C10" s="124">
        <v>363</v>
      </c>
      <c r="D10" s="127">
        <v>24</v>
      </c>
      <c r="E10" s="127">
        <v>33</v>
      </c>
      <c r="F10" s="127">
        <v>56</v>
      </c>
      <c r="G10" s="125"/>
      <c r="H10" s="126">
        <v>6.2288699999999997</v>
      </c>
      <c r="I10" s="126">
        <v>13.825469999999999</v>
      </c>
      <c r="J10" s="126">
        <v>20.978387000000001</v>
      </c>
      <c r="K10" s="127"/>
      <c r="L10" s="126">
        <v>1.793059</v>
      </c>
      <c r="M10" s="126">
        <v>4.6275690000000003</v>
      </c>
      <c r="N10" s="126">
        <v>5.9543780000000002</v>
      </c>
      <c r="O10" s="126"/>
      <c r="P10" s="126">
        <v>17.800104000000001</v>
      </c>
      <c r="Q10" s="126">
        <v>14.965593999999999</v>
      </c>
      <c r="R10" s="126">
        <v>13.638785</v>
      </c>
      <c r="S10" s="125"/>
      <c r="T10" s="126">
        <v>19.593163000000001</v>
      </c>
      <c r="U10" s="130">
        <f t="shared" si="0"/>
        <v>0.93396899389833921</v>
      </c>
      <c r="V10" s="127"/>
      <c r="W10" s="128">
        <v>0.57217799999999996</v>
      </c>
      <c r="X10" s="128">
        <v>2.9197760000000001</v>
      </c>
      <c r="Y10" s="128">
        <v>10.705489</v>
      </c>
      <c r="Z10" s="128"/>
      <c r="AA10" s="128">
        <v>2.365237</v>
      </c>
      <c r="AB10" s="128">
        <v>7.547345</v>
      </c>
      <c r="AC10" s="128">
        <v>16.659866999999998</v>
      </c>
      <c r="AD10" s="127"/>
      <c r="AE10" s="130">
        <f t="shared" si="1"/>
        <v>9.185903703239913E-2</v>
      </c>
      <c r="AF10" s="130">
        <f t="shared" si="2"/>
        <v>0.21118819107053868</v>
      </c>
      <c r="AG10" s="130">
        <f t="shared" si="3"/>
        <v>0.51031039707676285</v>
      </c>
      <c r="AH10" s="130"/>
      <c r="AI10" s="130">
        <f t="shared" si="4"/>
        <v>0.28786264603371076</v>
      </c>
      <c r="AJ10" s="130">
        <f t="shared" si="5"/>
        <v>0.33471332258505498</v>
      </c>
      <c r="AK10" s="130">
        <f t="shared" si="6"/>
        <v>0.28383392870004731</v>
      </c>
      <c r="AL10" s="130"/>
      <c r="AM10" s="130">
        <f t="shared" si="7"/>
        <v>0.37972168306610993</v>
      </c>
      <c r="AN10" s="130">
        <f t="shared" si="8"/>
        <v>0.5459015136555937</v>
      </c>
      <c r="AO10" s="130">
        <f t="shared" si="9"/>
        <v>0.79414432577681004</v>
      </c>
      <c r="AP10" s="125"/>
      <c r="AQ10" s="126">
        <f t="shared" si="10"/>
        <v>20.165341000000002</v>
      </c>
      <c r="AR10" s="126">
        <f t="shared" si="11"/>
        <v>22.512938999999999</v>
      </c>
      <c r="AS10" s="126">
        <f t="shared" si="12"/>
        <v>30.298651999999997</v>
      </c>
      <c r="AT10" s="125"/>
      <c r="AU10" s="127">
        <v>360.47989159999997</v>
      </c>
      <c r="AV10" s="127">
        <v>1398.3780651</v>
      </c>
      <c r="AW10" s="127">
        <v>3381.0955070999998</v>
      </c>
      <c r="AX10" s="125"/>
      <c r="AY10" s="127">
        <v>86.2</v>
      </c>
      <c r="AZ10" s="127">
        <v>160.4</v>
      </c>
      <c r="BA10" s="127">
        <v>296.2</v>
      </c>
      <c r="BB10" s="125"/>
      <c r="BC10" s="127">
        <f t="shared" si="13"/>
        <v>446.67989159999996</v>
      </c>
      <c r="BD10" s="127">
        <f t="shared" si="14"/>
        <v>1558.7780651</v>
      </c>
      <c r="BE10" s="127">
        <f t="shared" si="15"/>
        <v>3677.2955070999997</v>
      </c>
      <c r="BF10" s="125"/>
      <c r="BG10" s="125"/>
      <c r="BH10" s="125"/>
      <c r="BI10" s="125"/>
      <c r="BJ10" s="125"/>
      <c r="BK10" s="125"/>
      <c r="BL10" s="125"/>
      <c r="BM10" s="125"/>
      <c r="BN10" s="125"/>
    </row>
    <row r="11" spans="2:66" x14ac:dyDescent="0.25">
      <c r="B11" s="67" t="s">
        <v>22</v>
      </c>
      <c r="C11" s="124">
        <v>2568</v>
      </c>
      <c r="D11" s="127">
        <v>1771</v>
      </c>
      <c r="E11" s="127">
        <v>2154</v>
      </c>
      <c r="F11" s="127">
        <v>2386</v>
      </c>
      <c r="G11" s="125"/>
      <c r="H11" s="126">
        <v>444.863877</v>
      </c>
      <c r="I11" s="126">
        <v>553.51520100000005</v>
      </c>
      <c r="J11" s="126">
        <v>610.44323199999997</v>
      </c>
      <c r="K11" s="127"/>
      <c r="L11" s="126">
        <v>193.58179799999999</v>
      </c>
      <c r="M11" s="126">
        <v>251.36799999999999</v>
      </c>
      <c r="N11" s="126">
        <v>270.98603900000001</v>
      </c>
      <c r="O11" s="126"/>
      <c r="P11" s="126">
        <v>86.996324000000001</v>
      </c>
      <c r="Q11" s="126">
        <v>29.210121999999998</v>
      </c>
      <c r="R11" s="126">
        <v>9.5920830000000006</v>
      </c>
      <c r="S11" s="125"/>
      <c r="T11" s="126">
        <v>280.57812200000001</v>
      </c>
      <c r="U11" s="130">
        <f t="shared" si="0"/>
        <v>0.45963016262911083</v>
      </c>
      <c r="V11" s="127"/>
      <c r="W11" s="128">
        <v>203.004806</v>
      </c>
      <c r="X11" s="128">
        <v>284.12855999999999</v>
      </c>
      <c r="Y11" s="128">
        <v>325.20391999999998</v>
      </c>
      <c r="Z11" s="128"/>
      <c r="AA11" s="128">
        <v>396.58660400000002</v>
      </c>
      <c r="AB11" s="128">
        <v>535.49656000000004</v>
      </c>
      <c r="AC11" s="128">
        <v>596.18995900000004</v>
      </c>
      <c r="AD11" s="127"/>
      <c r="AE11" s="130">
        <f t="shared" si="1"/>
        <v>0.45633016411444888</v>
      </c>
      <c r="AF11" s="130">
        <f t="shared" si="2"/>
        <v>0.51331663427975116</v>
      </c>
      <c r="AG11" s="130">
        <f t="shared" si="3"/>
        <v>0.53273409049770581</v>
      </c>
      <c r="AH11" s="130"/>
      <c r="AI11" s="130">
        <f t="shared" si="4"/>
        <v>0.43514838585107235</v>
      </c>
      <c r="AJ11" s="130">
        <f t="shared" si="5"/>
        <v>0.45413025612642566</v>
      </c>
      <c r="AK11" s="130">
        <f t="shared" si="6"/>
        <v>0.44391685384432278</v>
      </c>
      <c r="AL11" s="130"/>
      <c r="AM11" s="130">
        <f t="shared" si="7"/>
        <v>0.89147854996552134</v>
      </c>
      <c r="AN11" s="130">
        <f t="shared" si="8"/>
        <v>0.96744689040617693</v>
      </c>
      <c r="AO11" s="130">
        <f t="shared" si="9"/>
        <v>0.97665094434202859</v>
      </c>
      <c r="AP11" s="125"/>
      <c r="AQ11" s="126">
        <f t="shared" si="10"/>
        <v>483.58292800000004</v>
      </c>
      <c r="AR11" s="126">
        <f t="shared" si="11"/>
        <v>564.706682</v>
      </c>
      <c r="AS11" s="126">
        <f t="shared" si="12"/>
        <v>605.78204200000005</v>
      </c>
      <c r="AT11" s="125"/>
      <c r="AU11" s="127">
        <v>99937.152372099998</v>
      </c>
      <c r="AV11" s="127">
        <v>142269.55483020001</v>
      </c>
      <c r="AW11" s="127">
        <v>161842.75663379999</v>
      </c>
      <c r="AX11" s="125"/>
      <c r="AY11" s="127">
        <v>7703.2000000000007</v>
      </c>
      <c r="AZ11" s="127">
        <v>9037.0000000000018</v>
      </c>
      <c r="BA11" s="127">
        <v>9855.9999999999982</v>
      </c>
      <c r="BB11" s="125"/>
      <c r="BC11" s="127">
        <f t="shared" si="13"/>
        <v>107640.35237209999</v>
      </c>
      <c r="BD11" s="127">
        <f t="shared" si="14"/>
        <v>151306.55483020001</v>
      </c>
      <c r="BE11" s="127">
        <f t="shared" si="15"/>
        <v>171698.75663379999</v>
      </c>
      <c r="BF11" s="125"/>
      <c r="BG11" s="125"/>
      <c r="BH11" s="125"/>
      <c r="BI11" s="125"/>
      <c r="BJ11" s="125"/>
      <c r="BK11" s="125"/>
      <c r="BL11" s="125"/>
      <c r="BM11" s="125"/>
      <c r="BN11" s="125"/>
    </row>
    <row r="12" spans="2:66" x14ac:dyDescent="0.25">
      <c r="B12" s="67" t="s">
        <v>23</v>
      </c>
      <c r="C12" s="124">
        <v>342</v>
      </c>
      <c r="D12" s="127">
        <v>293</v>
      </c>
      <c r="E12" s="127">
        <v>319</v>
      </c>
      <c r="F12" s="127">
        <v>327</v>
      </c>
      <c r="G12" s="125"/>
      <c r="H12" s="126">
        <v>69.906104999999997</v>
      </c>
      <c r="I12" s="126">
        <v>78.660543000000004</v>
      </c>
      <c r="J12" s="126">
        <v>80.963987000000003</v>
      </c>
      <c r="K12" s="127"/>
      <c r="L12" s="126">
        <v>24.13137</v>
      </c>
      <c r="M12" s="126">
        <v>27.454011000000001</v>
      </c>
      <c r="N12" s="126">
        <v>27.841090000000001</v>
      </c>
      <c r="O12" s="126"/>
      <c r="P12" s="126">
        <v>4.4488989999999999</v>
      </c>
      <c r="Q12" s="126">
        <v>1.126258</v>
      </c>
      <c r="R12" s="126">
        <v>0.73917900000000003</v>
      </c>
      <c r="S12" s="125"/>
      <c r="T12" s="126">
        <v>28.580269000000001</v>
      </c>
      <c r="U12" s="130">
        <f t="shared" si="0"/>
        <v>0.35299977260260168</v>
      </c>
      <c r="V12" s="127"/>
      <c r="W12" s="128">
        <v>35.876427</v>
      </c>
      <c r="X12" s="128">
        <v>48.318792000000002</v>
      </c>
      <c r="Y12" s="128">
        <v>51.976072000000002</v>
      </c>
      <c r="Z12" s="128"/>
      <c r="AA12" s="128">
        <v>60.007796999999997</v>
      </c>
      <c r="AB12" s="128">
        <v>75.772802999999996</v>
      </c>
      <c r="AC12" s="128">
        <v>79.817161999999996</v>
      </c>
      <c r="AD12" s="127"/>
      <c r="AE12" s="130">
        <f t="shared" si="1"/>
        <v>0.51320878197977127</v>
      </c>
      <c r="AF12" s="130">
        <f t="shared" si="2"/>
        <v>0.61426974893880404</v>
      </c>
      <c r="AG12" s="130">
        <f t="shared" si="3"/>
        <v>0.64196532218701141</v>
      </c>
      <c r="AH12" s="130"/>
      <c r="AI12" s="130">
        <f t="shared" si="4"/>
        <v>0.34519688945622135</v>
      </c>
      <c r="AJ12" s="130">
        <f t="shared" si="5"/>
        <v>0.34901883400423511</v>
      </c>
      <c r="AK12" s="130">
        <f t="shared" si="6"/>
        <v>0.34387004681476468</v>
      </c>
      <c r="AL12" s="130"/>
      <c r="AM12" s="130">
        <f t="shared" si="7"/>
        <v>0.85840567143599256</v>
      </c>
      <c r="AN12" s="130">
        <f t="shared" si="8"/>
        <v>0.9632885829430391</v>
      </c>
      <c r="AO12" s="130">
        <f t="shared" si="9"/>
        <v>0.98583536900177593</v>
      </c>
      <c r="AP12" s="125"/>
      <c r="AQ12" s="126">
        <f t="shared" si="10"/>
        <v>64.456695999999994</v>
      </c>
      <c r="AR12" s="126">
        <f t="shared" si="11"/>
        <v>76.899060999999989</v>
      </c>
      <c r="AS12" s="126">
        <f t="shared" si="12"/>
        <v>80.556341000000003</v>
      </c>
      <c r="AT12" s="125"/>
      <c r="AU12" s="127">
        <v>12675.4043255</v>
      </c>
      <c r="AV12" s="127">
        <v>16298.9720487</v>
      </c>
      <c r="AW12" s="127">
        <v>17351.101312700001</v>
      </c>
      <c r="AX12" s="125"/>
      <c r="AY12" s="127">
        <v>2252.4</v>
      </c>
      <c r="AZ12" s="127">
        <v>2458.1</v>
      </c>
      <c r="BA12" s="127">
        <v>2488.1999999999998</v>
      </c>
      <c r="BB12" s="125"/>
      <c r="BC12" s="127">
        <f t="shared" si="13"/>
        <v>14927.804325499999</v>
      </c>
      <c r="BD12" s="127">
        <f t="shared" si="14"/>
        <v>18757.0720487</v>
      </c>
      <c r="BE12" s="127">
        <f t="shared" si="15"/>
        <v>19839.301312700001</v>
      </c>
      <c r="BF12" s="125"/>
      <c r="BG12" s="125"/>
      <c r="BH12" s="125"/>
      <c r="BI12" s="125"/>
      <c r="BJ12" s="125"/>
      <c r="BK12" s="125"/>
      <c r="BL12" s="125"/>
      <c r="BM12" s="125"/>
      <c r="BN12" s="125"/>
    </row>
    <row r="13" spans="2:66" x14ac:dyDescent="0.25">
      <c r="B13" s="67" t="s">
        <v>24</v>
      </c>
      <c r="C13" s="124">
        <v>768</v>
      </c>
      <c r="D13" s="127">
        <v>84</v>
      </c>
      <c r="E13" s="127">
        <v>189</v>
      </c>
      <c r="F13" s="127">
        <v>324</v>
      </c>
      <c r="G13" s="125"/>
      <c r="H13" s="126">
        <v>31.724160000000001</v>
      </c>
      <c r="I13" s="126">
        <v>69.595793</v>
      </c>
      <c r="J13" s="126">
        <v>101.59394399999999</v>
      </c>
      <c r="K13" s="127"/>
      <c r="L13" s="126">
        <v>12.222656000000001</v>
      </c>
      <c r="M13" s="126">
        <v>28.418085999999999</v>
      </c>
      <c r="N13" s="126">
        <v>42.558357000000001</v>
      </c>
      <c r="O13" s="126"/>
      <c r="P13" s="126">
        <v>65.531661999999997</v>
      </c>
      <c r="Q13" s="126">
        <v>49.336232000000003</v>
      </c>
      <c r="R13" s="126">
        <v>35.195960999999997</v>
      </c>
      <c r="S13" s="125"/>
      <c r="T13" s="126">
        <v>77.754317999999998</v>
      </c>
      <c r="U13" s="130">
        <f t="shared" si="0"/>
        <v>0.76534402483675601</v>
      </c>
      <c r="V13" s="127"/>
      <c r="W13" s="128">
        <v>3.6624720000000002</v>
      </c>
      <c r="X13" s="128">
        <v>22.399549</v>
      </c>
      <c r="Y13" s="128">
        <v>48.600099</v>
      </c>
      <c r="Z13" s="128"/>
      <c r="AA13" s="128">
        <v>15.885128</v>
      </c>
      <c r="AB13" s="128">
        <v>50.817635000000003</v>
      </c>
      <c r="AC13" s="128">
        <v>91.158456000000001</v>
      </c>
      <c r="AD13" s="127"/>
      <c r="AE13" s="130">
        <f t="shared" si="1"/>
        <v>0.11544740664528233</v>
      </c>
      <c r="AF13" s="130">
        <f t="shared" si="2"/>
        <v>0.32185205505166098</v>
      </c>
      <c r="AG13" s="130">
        <f t="shared" si="3"/>
        <v>0.47837594532209521</v>
      </c>
      <c r="AH13" s="130"/>
      <c r="AI13" s="130">
        <f t="shared" si="4"/>
        <v>0.3852791058927959</v>
      </c>
      <c r="AJ13" s="130">
        <f t="shared" si="5"/>
        <v>0.40833051503558554</v>
      </c>
      <c r="AK13" s="130">
        <f t="shared" si="6"/>
        <v>0.41890643599779925</v>
      </c>
      <c r="AL13" s="130"/>
      <c r="AM13" s="130">
        <f t="shared" si="7"/>
        <v>0.50072651253807821</v>
      </c>
      <c r="AN13" s="130">
        <f t="shared" si="8"/>
        <v>0.73018257008724652</v>
      </c>
      <c r="AO13" s="130">
        <f t="shared" si="9"/>
        <v>0.89728238131989446</v>
      </c>
      <c r="AP13" s="125"/>
      <c r="AQ13" s="126">
        <f t="shared" si="10"/>
        <v>81.416789999999992</v>
      </c>
      <c r="AR13" s="126">
        <f t="shared" si="11"/>
        <v>100.15386700000001</v>
      </c>
      <c r="AS13" s="126">
        <f t="shared" si="12"/>
        <v>126.354417</v>
      </c>
      <c r="AT13" s="125"/>
      <c r="AU13" s="127">
        <v>2455.6676588</v>
      </c>
      <c r="AV13" s="127">
        <v>10955.8942126</v>
      </c>
      <c r="AW13" s="127">
        <v>21091.410087</v>
      </c>
      <c r="AX13" s="125"/>
      <c r="AY13" s="127">
        <v>929.1</v>
      </c>
      <c r="AZ13" s="127">
        <v>2310</v>
      </c>
      <c r="BA13" s="127">
        <v>2788.5</v>
      </c>
      <c r="BB13" s="125"/>
      <c r="BC13" s="127">
        <f t="shared" si="13"/>
        <v>3384.7676587999999</v>
      </c>
      <c r="BD13" s="127">
        <f t="shared" si="14"/>
        <v>13265.8942126</v>
      </c>
      <c r="BE13" s="127">
        <f t="shared" si="15"/>
        <v>23879.910087</v>
      </c>
      <c r="BF13" s="125"/>
      <c r="BG13" s="125"/>
      <c r="BH13" s="125"/>
      <c r="BI13" s="125"/>
      <c r="BJ13" s="125"/>
      <c r="BK13" s="125"/>
      <c r="BL13" s="125"/>
      <c r="BM13" s="125"/>
      <c r="BN13" s="125"/>
    </row>
    <row r="14" spans="2:66" x14ac:dyDescent="0.25">
      <c r="B14" s="67" t="s">
        <v>25</v>
      </c>
      <c r="C14" s="124">
        <v>1235</v>
      </c>
      <c r="D14" s="127">
        <v>62</v>
      </c>
      <c r="E14" s="127">
        <v>136</v>
      </c>
      <c r="F14" s="127">
        <v>309</v>
      </c>
      <c r="G14" s="125"/>
      <c r="H14" s="126">
        <v>18.855051</v>
      </c>
      <c r="I14" s="126">
        <v>58.988951999999998</v>
      </c>
      <c r="J14" s="126">
        <v>89.780017999999998</v>
      </c>
      <c r="K14" s="127"/>
      <c r="L14" s="126">
        <v>4.1639150000000003</v>
      </c>
      <c r="M14" s="126">
        <v>26.78041</v>
      </c>
      <c r="N14" s="126">
        <v>37.440339000000002</v>
      </c>
      <c r="O14" s="126"/>
      <c r="P14" s="126">
        <v>84.240618999999995</v>
      </c>
      <c r="Q14" s="126">
        <v>61.624124000000002</v>
      </c>
      <c r="R14" s="126">
        <v>50.964194999999997</v>
      </c>
      <c r="S14" s="125"/>
      <c r="T14" s="126">
        <v>88.404533999999998</v>
      </c>
      <c r="U14" s="130">
        <f t="shared" si="0"/>
        <v>0.98467939714603314</v>
      </c>
      <c r="V14" s="127"/>
      <c r="W14" s="128">
        <v>2.7033489999999998</v>
      </c>
      <c r="X14" s="128">
        <v>19.729642999999999</v>
      </c>
      <c r="Y14" s="128">
        <v>41.268003999999998</v>
      </c>
      <c r="Z14" s="128"/>
      <c r="AA14" s="128">
        <v>6.8672639999999996</v>
      </c>
      <c r="AB14" s="128">
        <v>46.510052999999999</v>
      </c>
      <c r="AC14" s="128">
        <v>78.708342999999999</v>
      </c>
      <c r="AD14" s="127"/>
      <c r="AE14" s="130">
        <f t="shared" si="1"/>
        <v>0.1433753215517688</v>
      </c>
      <c r="AF14" s="130">
        <f t="shared" si="2"/>
        <v>0.33446335849465508</v>
      </c>
      <c r="AG14" s="130">
        <f t="shared" si="3"/>
        <v>0.45965689158137613</v>
      </c>
      <c r="AH14" s="130"/>
      <c r="AI14" s="130">
        <f t="shared" si="4"/>
        <v>0.22083817222239285</v>
      </c>
      <c r="AJ14" s="130">
        <f t="shared" si="5"/>
        <v>0.45399026583825391</v>
      </c>
      <c r="AK14" s="130">
        <f t="shared" si="6"/>
        <v>0.41702307299604241</v>
      </c>
      <c r="AL14" s="130"/>
      <c r="AM14" s="130">
        <f t="shared" si="7"/>
        <v>0.36421349377416162</v>
      </c>
      <c r="AN14" s="130">
        <f t="shared" si="8"/>
        <v>0.788453624332909</v>
      </c>
      <c r="AO14" s="130">
        <f t="shared" si="9"/>
        <v>0.87667996457741859</v>
      </c>
      <c r="AP14" s="125"/>
      <c r="AQ14" s="126">
        <f t="shared" si="10"/>
        <v>91.107883000000001</v>
      </c>
      <c r="AR14" s="126">
        <f t="shared" si="11"/>
        <v>108.13417699999999</v>
      </c>
      <c r="AS14" s="126">
        <f t="shared" si="12"/>
        <v>129.672538</v>
      </c>
      <c r="AT14" s="125"/>
      <c r="AU14" s="127">
        <v>1731.8165266000001</v>
      </c>
      <c r="AV14" s="127">
        <v>10409.189768599999</v>
      </c>
      <c r="AW14" s="127">
        <v>21014.350536000002</v>
      </c>
      <c r="AX14" s="125"/>
      <c r="AY14" s="127">
        <v>436.9</v>
      </c>
      <c r="AZ14" s="127">
        <v>1018</v>
      </c>
      <c r="BA14" s="127">
        <v>2012.5</v>
      </c>
      <c r="BB14" s="125"/>
      <c r="BC14" s="127">
        <f t="shared" si="13"/>
        <v>2168.7165266000002</v>
      </c>
      <c r="BD14" s="127">
        <f t="shared" si="14"/>
        <v>11427.189768599999</v>
      </c>
      <c r="BE14" s="127">
        <f t="shared" si="15"/>
        <v>23026.850536000002</v>
      </c>
      <c r="BF14" s="125"/>
      <c r="BG14" s="125"/>
      <c r="BH14" s="125"/>
      <c r="BI14" s="125"/>
      <c r="BJ14" s="125"/>
      <c r="BK14" s="125"/>
      <c r="BL14" s="125"/>
      <c r="BM14" s="125"/>
      <c r="BN14" s="125"/>
    </row>
    <row r="15" spans="2:66" x14ac:dyDescent="0.25">
      <c r="B15" t="s">
        <v>26</v>
      </c>
      <c r="C15" s="127">
        <v>2576</v>
      </c>
      <c r="D15" s="127">
        <v>3</v>
      </c>
      <c r="E15" s="127">
        <v>79</v>
      </c>
      <c r="F15" s="127">
        <v>472</v>
      </c>
      <c r="G15" s="125"/>
      <c r="H15" s="126">
        <v>0.46913899999999997</v>
      </c>
      <c r="I15" s="126">
        <v>89.451046000000005</v>
      </c>
      <c r="J15" s="126">
        <v>307.95959599999998</v>
      </c>
      <c r="K15" s="127"/>
      <c r="L15" s="126">
        <v>7.7127000000000001E-2</v>
      </c>
      <c r="M15" s="126">
        <v>30.242524</v>
      </c>
      <c r="N15" s="126">
        <v>94.390772999999996</v>
      </c>
      <c r="O15" s="126"/>
      <c r="P15" s="126">
        <v>430.21249899999998</v>
      </c>
      <c r="Q15" s="126">
        <v>400.047102</v>
      </c>
      <c r="R15" s="126">
        <v>335.89885299999997</v>
      </c>
      <c r="S15" s="125"/>
      <c r="T15" s="126">
        <v>430.289626</v>
      </c>
      <c r="U15" s="130">
        <f t="shared" si="0"/>
        <v>1.3972275311076847</v>
      </c>
      <c r="V15" s="127"/>
      <c r="W15" s="128">
        <v>2.0042999999999998E-2</v>
      </c>
      <c r="X15" s="128">
        <v>6.6077070000000004</v>
      </c>
      <c r="Y15" s="128">
        <v>61.193941000000002</v>
      </c>
      <c r="Z15" s="128"/>
      <c r="AA15" s="128">
        <v>9.7170000000000006E-2</v>
      </c>
      <c r="AB15" s="128">
        <v>36.850231000000001</v>
      </c>
      <c r="AC15" s="128">
        <v>155.58471399999999</v>
      </c>
      <c r="AD15" s="127"/>
      <c r="AE15" s="130">
        <f t="shared" si="1"/>
        <v>4.2722945651502003E-2</v>
      </c>
      <c r="AF15" s="130">
        <f t="shared" si="2"/>
        <v>7.3869533062810688E-2</v>
      </c>
      <c r="AG15" s="130">
        <f t="shared" si="3"/>
        <v>0.19870769345989142</v>
      </c>
      <c r="AH15" s="130"/>
      <c r="AI15" s="130">
        <f t="shared" si="4"/>
        <v>0.16440116894992743</v>
      </c>
      <c r="AJ15" s="130">
        <f t="shared" si="5"/>
        <v>0.33809022199695682</v>
      </c>
      <c r="AK15" s="130">
        <f t="shared" si="6"/>
        <v>0.30650375642134564</v>
      </c>
      <c r="AL15" s="130"/>
      <c r="AM15" s="130">
        <f t="shared" si="7"/>
        <v>0.20712411460142946</v>
      </c>
      <c r="AN15" s="130">
        <f t="shared" si="8"/>
        <v>0.41195975505976756</v>
      </c>
      <c r="AO15" s="130">
        <f t="shared" si="9"/>
        <v>0.50521144988123701</v>
      </c>
      <c r="AP15" s="125"/>
      <c r="AQ15" s="126">
        <f t="shared" si="10"/>
        <v>430.30966899999999</v>
      </c>
      <c r="AR15" s="126">
        <f t="shared" si="11"/>
        <v>436.897333</v>
      </c>
      <c r="AS15" s="126">
        <f t="shared" si="12"/>
        <v>491.48356699999999</v>
      </c>
      <c r="AT15" s="125"/>
      <c r="AU15" s="127">
        <v>18.8557956</v>
      </c>
      <c r="AV15" s="127">
        <v>7987.4408617999998</v>
      </c>
      <c r="AW15" s="127">
        <v>31378.339897000002</v>
      </c>
      <c r="AX15" s="125"/>
      <c r="AY15" s="127">
        <v>5.2</v>
      </c>
      <c r="AZ15" s="127">
        <v>303.7</v>
      </c>
      <c r="BA15" s="127">
        <v>2376.1999999999998</v>
      </c>
      <c r="BB15" s="125"/>
      <c r="BC15" s="127">
        <f t="shared" si="13"/>
        <v>24.0557956</v>
      </c>
      <c r="BD15" s="127">
        <f t="shared" si="14"/>
        <v>8291.1408618000005</v>
      </c>
      <c r="BE15" s="127">
        <f t="shared" si="15"/>
        <v>33754.539897000002</v>
      </c>
      <c r="BF15" s="125"/>
      <c r="BG15" s="125"/>
      <c r="BH15" s="125"/>
      <c r="BI15" s="125"/>
      <c r="BJ15" s="125"/>
      <c r="BK15" s="125"/>
      <c r="BL15" s="125"/>
      <c r="BM15" s="125"/>
      <c r="BN15" s="125"/>
    </row>
    <row r="16" spans="2:66" x14ac:dyDescent="0.25">
      <c r="B16" t="s">
        <v>27</v>
      </c>
      <c r="C16" s="127">
        <v>255</v>
      </c>
      <c r="D16" s="127">
        <v>95</v>
      </c>
      <c r="E16" s="127">
        <v>153</v>
      </c>
      <c r="F16" s="127">
        <v>196</v>
      </c>
      <c r="G16" s="125"/>
      <c r="H16" s="126">
        <v>16.367242000000001</v>
      </c>
      <c r="I16" s="126">
        <v>25.517364000000001</v>
      </c>
      <c r="J16" s="126">
        <v>33.512270000000001</v>
      </c>
      <c r="K16" s="127"/>
      <c r="L16" s="126">
        <v>3.449554</v>
      </c>
      <c r="M16" s="126">
        <v>5.9181150000000002</v>
      </c>
      <c r="N16" s="126">
        <v>7.2529839999999997</v>
      </c>
      <c r="O16" s="126"/>
      <c r="P16" s="126">
        <v>5.068486</v>
      </c>
      <c r="Q16" s="126">
        <v>2.5999249999999998</v>
      </c>
      <c r="R16" s="126">
        <v>1.265056</v>
      </c>
      <c r="S16" s="125"/>
      <c r="T16" s="126">
        <v>8.5180399999999992</v>
      </c>
      <c r="U16" s="130">
        <f t="shared" si="0"/>
        <v>0.25417675376809745</v>
      </c>
      <c r="V16" s="127"/>
      <c r="W16" s="128">
        <v>7.5053669999999997</v>
      </c>
      <c r="X16" s="128">
        <v>15.694889</v>
      </c>
      <c r="Y16" s="128">
        <v>23.30791</v>
      </c>
      <c r="Z16" s="128"/>
      <c r="AA16" s="128">
        <v>10.954921000000001</v>
      </c>
      <c r="AB16" s="128">
        <v>21.613004</v>
      </c>
      <c r="AC16" s="128">
        <v>30.560894000000001</v>
      </c>
      <c r="AD16" s="127"/>
      <c r="AE16" s="130">
        <f t="shared" si="1"/>
        <v>0.45856027545752664</v>
      </c>
      <c r="AF16" s="130">
        <f t="shared" si="2"/>
        <v>0.61506701867794811</v>
      </c>
      <c r="AG16" s="130">
        <f t="shared" si="3"/>
        <v>0.69550376623248733</v>
      </c>
      <c r="AH16" s="130"/>
      <c r="AI16" s="130">
        <f t="shared" si="4"/>
        <v>0.2107596380624176</v>
      </c>
      <c r="AJ16" s="130">
        <f t="shared" si="5"/>
        <v>0.23192501388466302</v>
      </c>
      <c r="AK16" s="130">
        <f t="shared" si="6"/>
        <v>0.21642771438640235</v>
      </c>
      <c r="AL16" s="130"/>
      <c r="AM16" s="130">
        <f t="shared" si="7"/>
        <v>0.66931991351994424</v>
      </c>
      <c r="AN16" s="130">
        <f t="shared" si="8"/>
        <v>0.84699203256261113</v>
      </c>
      <c r="AO16" s="130">
        <f t="shared" si="9"/>
        <v>0.91193148061888973</v>
      </c>
      <c r="AP16" s="125"/>
      <c r="AQ16" s="126">
        <f t="shared" si="10"/>
        <v>16.023406999999999</v>
      </c>
      <c r="AR16" s="126">
        <f t="shared" si="11"/>
        <v>24.212928999999999</v>
      </c>
      <c r="AS16" s="126">
        <f t="shared" si="12"/>
        <v>31.825950000000002</v>
      </c>
      <c r="AT16" s="125"/>
      <c r="AU16" s="127">
        <v>2718.9273853999998</v>
      </c>
      <c r="AV16" s="127">
        <v>5735.6228952000001</v>
      </c>
      <c r="AW16" s="127">
        <v>8135.1096170000001</v>
      </c>
      <c r="AX16" s="125"/>
      <c r="AY16" s="127">
        <v>366.00000000000011</v>
      </c>
      <c r="AZ16" s="127">
        <v>561.5</v>
      </c>
      <c r="BA16" s="127">
        <v>738.1</v>
      </c>
      <c r="BB16" s="125"/>
      <c r="BC16" s="127">
        <f t="shared" si="13"/>
        <v>3084.9273853999998</v>
      </c>
      <c r="BD16" s="127">
        <f t="shared" si="14"/>
        <v>6297.1228952000001</v>
      </c>
      <c r="BE16" s="127">
        <f t="shared" si="15"/>
        <v>8873.2096170000004</v>
      </c>
      <c r="BF16" s="125"/>
      <c r="BG16" s="125"/>
      <c r="BH16" s="125"/>
      <c r="BI16" s="125"/>
      <c r="BJ16" s="125"/>
      <c r="BK16" s="125"/>
      <c r="BL16" s="125"/>
      <c r="BM16" s="125"/>
      <c r="BN16" s="125"/>
    </row>
    <row r="17" spans="2:66" x14ac:dyDescent="0.25">
      <c r="B17" t="s">
        <v>28</v>
      </c>
      <c r="C17" s="127">
        <v>709</v>
      </c>
      <c r="D17" s="127">
        <v>3</v>
      </c>
      <c r="E17" s="127">
        <v>22</v>
      </c>
      <c r="F17" s="127">
        <v>51</v>
      </c>
      <c r="G17" s="125"/>
      <c r="H17" s="126">
        <v>0.57191499999999995</v>
      </c>
      <c r="I17" s="126">
        <v>4.1806409999999996</v>
      </c>
      <c r="J17" s="126">
        <v>11.438715999999999</v>
      </c>
      <c r="K17" s="127"/>
      <c r="L17" s="126">
        <v>0.19900699999999999</v>
      </c>
      <c r="M17" s="126">
        <v>1.7981879999999999</v>
      </c>
      <c r="N17" s="126">
        <v>5.3051209999999998</v>
      </c>
      <c r="O17" s="126"/>
      <c r="P17" s="126">
        <v>40.040574999999997</v>
      </c>
      <c r="Q17" s="126">
        <v>38.441394000000003</v>
      </c>
      <c r="R17" s="126">
        <v>34.934460999999999</v>
      </c>
      <c r="S17" s="125"/>
      <c r="T17" s="126">
        <v>40.239581999999999</v>
      </c>
      <c r="U17" s="130">
        <f t="shared" si="0"/>
        <v>3.5178408136018064</v>
      </c>
      <c r="V17" s="127"/>
      <c r="W17" s="128">
        <v>2.8743999999999999E-2</v>
      </c>
      <c r="X17" s="128">
        <v>0.42044999999999999</v>
      </c>
      <c r="Y17" s="128">
        <v>3.9003670000000001</v>
      </c>
      <c r="Z17" s="128"/>
      <c r="AA17" s="128">
        <v>0.22775100000000001</v>
      </c>
      <c r="AB17" s="128">
        <v>2.2186379999999999</v>
      </c>
      <c r="AC17" s="128">
        <v>9.2054880000000008</v>
      </c>
      <c r="AD17" s="127"/>
      <c r="AE17" s="130">
        <f t="shared" si="1"/>
        <v>5.0259216841663533E-2</v>
      </c>
      <c r="AF17" s="130">
        <f t="shared" si="2"/>
        <v>0.10057070195694871</v>
      </c>
      <c r="AG17" s="130">
        <f t="shared" si="3"/>
        <v>0.34097944209822156</v>
      </c>
      <c r="AH17" s="130"/>
      <c r="AI17" s="130">
        <f t="shared" si="4"/>
        <v>0.34796604390512575</v>
      </c>
      <c r="AJ17" s="130">
        <f t="shared" si="5"/>
        <v>0.43012255776087926</v>
      </c>
      <c r="AK17" s="130">
        <f t="shared" si="6"/>
        <v>0.46378640749538674</v>
      </c>
      <c r="AL17" s="130"/>
      <c r="AM17" s="130">
        <f t="shared" si="7"/>
        <v>0.39822526074678932</v>
      </c>
      <c r="AN17" s="130">
        <f t="shared" si="8"/>
        <v>0.53069325971782799</v>
      </c>
      <c r="AO17" s="130">
        <f t="shared" si="9"/>
        <v>0.80476584959360831</v>
      </c>
      <c r="AP17" s="125"/>
      <c r="AQ17" s="126">
        <f t="shared" si="10"/>
        <v>40.268325999999995</v>
      </c>
      <c r="AR17" s="126">
        <f t="shared" si="11"/>
        <v>40.660032000000001</v>
      </c>
      <c r="AS17" s="126">
        <f t="shared" si="12"/>
        <v>44.139949000000001</v>
      </c>
      <c r="AT17" s="125"/>
      <c r="AU17" s="127">
        <v>28.4803791</v>
      </c>
      <c r="AV17" s="127">
        <v>327.7148656</v>
      </c>
      <c r="AW17" s="127">
        <v>1738.3831001000001</v>
      </c>
      <c r="AX17" s="125"/>
      <c r="AY17" s="127">
        <v>12.6</v>
      </c>
      <c r="AZ17" s="127">
        <v>51.1</v>
      </c>
      <c r="BA17" s="127">
        <v>175.3</v>
      </c>
      <c r="BB17" s="125"/>
      <c r="BC17" s="127">
        <f t="shared" si="13"/>
        <v>41.080379100000002</v>
      </c>
      <c r="BD17" s="127">
        <f t="shared" si="14"/>
        <v>378.81486560000002</v>
      </c>
      <c r="BE17" s="127">
        <f t="shared" si="15"/>
        <v>1913.6831001</v>
      </c>
      <c r="BF17" s="125"/>
      <c r="BG17" s="125"/>
      <c r="BH17" s="125"/>
      <c r="BI17" s="125"/>
      <c r="BJ17" s="125"/>
      <c r="BK17" s="125"/>
      <c r="BL17" s="125"/>
      <c r="BM17" s="125"/>
      <c r="BN17" s="125"/>
    </row>
    <row r="18" spans="2:66" x14ac:dyDescent="0.25">
      <c r="B18" t="s">
        <v>29</v>
      </c>
      <c r="C18" s="127">
        <v>962</v>
      </c>
      <c r="D18" s="127">
        <v>66</v>
      </c>
      <c r="E18" s="127">
        <v>101</v>
      </c>
      <c r="F18" s="127">
        <v>257</v>
      </c>
      <c r="G18" s="125"/>
      <c r="H18" s="126">
        <v>19.000005000000002</v>
      </c>
      <c r="I18" s="126">
        <v>24.024998</v>
      </c>
      <c r="J18" s="126">
        <v>54.653440000000003</v>
      </c>
      <c r="K18" s="127"/>
      <c r="L18" s="126">
        <v>6.1964680000000003</v>
      </c>
      <c r="M18" s="126">
        <v>8.0161409999999993</v>
      </c>
      <c r="N18" s="126">
        <v>19.708081</v>
      </c>
      <c r="O18" s="126"/>
      <c r="P18" s="126">
        <v>51.432068000000001</v>
      </c>
      <c r="Q18" s="126">
        <v>49.612394999999999</v>
      </c>
      <c r="R18" s="126">
        <v>37.920454999999997</v>
      </c>
      <c r="S18" s="125"/>
      <c r="T18" s="126">
        <v>57.628535999999997</v>
      </c>
      <c r="U18" s="130">
        <f t="shared" si="0"/>
        <v>1.0544356585788561</v>
      </c>
      <c r="V18" s="127"/>
      <c r="W18" s="128">
        <v>9.2035250000000008</v>
      </c>
      <c r="X18" s="128">
        <v>13.344645</v>
      </c>
      <c r="Y18" s="128">
        <v>27.134003</v>
      </c>
      <c r="Z18" s="128"/>
      <c r="AA18" s="128">
        <v>15.399993</v>
      </c>
      <c r="AB18" s="128">
        <v>21.360786000000001</v>
      </c>
      <c r="AC18" s="128">
        <v>46.842084</v>
      </c>
      <c r="AD18" s="127"/>
      <c r="AE18" s="130">
        <f t="shared" si="1"/>
        <v>0.48439592515896707</v>
      </c>
      <c r="AF18" s="130">
        <f t="shared" si="2"/>
        <v>0.5554483292776965</v>
      </c>
      <c r="AG18" s="130">
        <f t="shared" si="3"/>
        <v>0.49647383586467747</v>
      </c>
      <c r="AH18" s="130"/>
      <c r="AI18" s="130">
        <f t="shared" si="4"/>
        <v>0.3261298089132082</v>
      </c>
      <c r="AJ18" s="130">
        <f t="shared" si="5"/>
        <v>0.33365834203191191</v>
      </c>
      <c r="AK18" s="130">
        <f t="shared" si="6"/>
        <v>0.36060092466274762</v>
      </c>
      <c r="AL18" s="130"/>
      <c r="AM18" s="130">
        <f t="shared" si="7"/>
        <v>0.81052573407217521</v>
      </c>
      <c r="AN18" s="130">
        <f t="shared" si="8"/>
        <v>0.88910667130960852</v>
      </c>
      <c r="AO18" s="130">
        <f t="shared" si="9"/>
        <v>0.85707476052742515</v>
      </c>
      <c r="AP18" s="125"/>
      <c r="AQ18" s="126">
        <f t="shared" si="10"/>
        <v>66.832060999999996</v>
      </c>
      <c r="AR18" s="126">
        <f t="shared" si="11"/>
        <v>70.973180999999997</v>
      </c>
      <c r="AS18" s="126">
        <f t="shared" si="12"/>
        <v>84.762539000000004</v>
      </c>
      <c r="AT18" s="125"/>
      <c r="AU18" s="127">
        <v>2924.2974113</v>
      </c>
      <c r="AV18" s="127">
        <v>4640.4598766000008</v>
      </c>
      <c r="AW18" s="127">
        <v>10914.6850782</v>
      </c>
      <c r="AX18" s="125"/>
      <c r="AY18" s="127">
        <v>378.9</v>
      </c>
      <c r="AZ18" s="127">
        <v>776.30000000000007</v>
      </c>
      <c r="BA18" s="127">
        <v>1443</v>
      </c>
      <c r="BB18" s="125"/>
      <c r="BC18" s="127">
        <f t="shared" si="13"/>
        <v>3303.1974113000001</v>
      </c>
      <c r="BD18" s="127">
        <f t="shared" si="14"/>
        <v>5416.759876600001</v>
      </c>
      <c r="BE18" s="127">
        <f t="shared" si="15"/>
        <v>12357.6850782</v>
      </c>
      <c r="BF18" s="125"/>
      <c r="BG18" s="125"/>
      <c r="BH18" s="125"/>
      <c r="BI18" s="125"/>
      <c r="BJ18" s="125"/>
      <c r="BK18" s="125"/>
      <c r="BL18" s="125"/>
      <c r="BM18" s="125"/>
      <c r="BN18" s="125"/>
    </row>
    <row r="19" spans="2:66" x14ac:dyDescent="0.25">
      <c r="B19" t="s">
        <v>30</v>
      </c>
      <c r="C19" s="127">
        <v>13</v>
      </c>
      <c r="D19" s="127">
        <v>13</v>
      </c>
      <c r="E19" s="127">
        <v>13</v>
      </c>
      <c r="F19" s="127">
        <v>13</v>
      </c>
      <c r="G19" s="125"/>
      <c r="H19" s="126">
        <v>2.3433679999999999</v>
      </c>
      <c r="I19" s="126">
        <v>2.3433679999999999</v>
      </c>
      <c r="J19" s="126">
        <v>2.3433679999999999</v>
      </c>
      <c r="K19" s="127"/>
      <c r="L19" s="126">
        <v>0.86340899999999998</v>
      </c>
      <c r="M19" s="126">
        <v>0.86340899999999998</v>
      </c>
      <c r="N19" s="126">
        <v>0.86340899999999998</v>
      </c>
      <c r="O19" s="126"/>
      <c r="P19" s="126">
        <v>0</v>
      </c>
      <c r="Q19" s="126">
        <v>0</v>
      </c>
      <c r="R19" s="126">
        <v>0</v>
      </c>
      <c r="S19" s="125"/>
      <c r="T19" s="126">
        <v>0.86340899999999998</v>
      </c>
      <c r="U19" s="130">
        <f t="shared" si="0"/>
        <v>0.36844789209377271</v>
      </c>
      <c r="V19" s="127"/>
      <c r="W19" s="128">
        <v>1.4708939999999999</v>
      </c>
      <c r="X19" s="128">
        <v>1.479924</v>
      </c>
      <c r="Y19" s="128">
        <v>1.479959</v>
      </c>
      <c r="Z19" s="128"/>
      <c r="AA19" s="128">
        <v>2.3343029999999998</v>
      </c>
      <c r="AB19" s="128">
        <v>2.3433329999999999</v>
      </c>
      <c r="AC19" s="128">
        <v>2.3433679999999999</v>
      </c>
      <c r="AD19" s="127"/>
      <c r="AE19" s="130">
        <f t="shared" si="1"/>
        <v>0.62768374408116867</v>
      </c>
      <c r="AF19" s="130">
        <f t="shared" si="2"/>
        <v>0.63153717213856297</v>
      </c>
      <c r="AG19" s="130">
        <f t="shared" si="3"/>
        <v>0.63155210790622729</v>
      </c>
      <c r="AH19" s="130"/>
      <c r="AI19" s="130">
        <f t="shared" si="4"/>
        <v>0.36844789209377271</v>
      </c>
      <c r="AJ19" s="130">
        <f t="shared" si="5"/>
        <v>0.36844789209377271</v>
      </c>
      <c r="AK19" s="130">
        <f t="shared" si="6"/>
        <v>0.36844789209377271</v>
      </c>
      <c r="AL19" s="130"/>
      <c r="AM19" s="130">
        <f t="shared" si="7"/>
        <v>0.99613163617494127</v>
      </c>
      <c r="AN19" s="130">
        <f t="shared" si="8"/>
        <v>0.99998506423233569</v>
      </c>
      <c r="AO19" s="130">
        <f t="shared" si="9"/>
        <v>1</v>
      </c>
      <c r="AP19" s="125"/>
      <c r="AQ19" s="126">
        <f t="shared" si="10"/>
        <v>2.3343029999999998</v>
      </c>
      <c r="AR19" s="126">
        <f t="shared" si="11"/>
        <v>2.3433329999999999</v>
      </c>
      <c r="AS19" s="126">
        <f t="shared" si="12"/>
        <v>2.3433679999999999</v>
      </c>
      <c r="AT19" s="125"/>
      <c r="AU19" s="127">
        <v>454.03192850000011</v>
      </c>
      <c r="AV19" s="127">
        <v>461.80436429999992</v>
      </c>
      <c r="AW19" s="127">
        <v>461.83180060000001</v>
      </c>
      <c r="AX19" s="125"/>
      <c r="AY19" s="127">
        <v>814.2</v>
      </c>
      <c r="AZ19" s="127">
        <v>814.2</v>
      </c>
      <c r="BA19" s="127">
        <v>814.2</v>
      </c>
      <c r="BB19" s="125"/>
      <c r="BC19" s="127">
        <f t="shared" si="13"/>
        <v>1268.2319285000001</v>
      </c>
      <c r="BD19" s="127">
        <f t="shared" si="14"/>
        <v>1276.0043642999999</v>
      </c>
      <c r="BE19" s="127">
        <f t="shared" si="15"/>
        <v>1276.0318006</v>
      </c>
      <c r="BF19" s="125"/>
      <c r="BG19" s="125"/>
      <c r="BH19" s="125"/>
      <c r="BI19" s="125"/>
      <c r="BJ19" s="125"/>
      <c r="BK19" s="125"/>
      <c r="BL19" s="125"/>
      <c r="BM19" s="125"/>
      <c r="BN19" s="125"/>
    </row>
    <row r="20" spans="2:66" x14ac:dyDescent="0.25">
      <c r="B20" t="s">
        <v>31</v>
      </c>
      <c r="C20" s="127">
        <v>9</v>
      </c>
      <c r="D20" s="127">
        <v>7</v>
      </c>
      <c r="E20" s="127">
        <v>9</v>
      </c>
      <c r="F20" s="127">
        <v>9</v>
      </c>
      <c r="G20" s="125"/>
      <c r="H20" s="126">
        <v>0.83914699999999998</v>
      </c>
      <c r="I20" s="126">
        <v>1.1304860000000001</v>
      </c>
      <c r="J20" s="126">
        <v>1.1304860000000001</v>
      </c>
      <c r="K20" s="127"/>
      <c r="L20" s="126">
        <v>0.37388900000000003</v>
      </c>
      <c r="M20" s="126">
        <v>0.50369799999999998</v>
      </c>
      <c r="N20" s="126">
        <v>0.50369799999999998</v>
      </c>
      <c r="O20" s="126"/>
      <c r="P20" s="126">
        <v>0.12980900000000001</v>
      </c>
      <c r="Q20" s="126">
        <v>0</v>
      </c>
      <c r="R20" s="126">
        <v>0</v>
      </c>
      <c r="S20" s="125"/>
      <c r="T20" s="126">
        <v>0.50369799999999998</v>
      </c>
      <c r="U20" s="130">
        <f t="shared" si="0"/>
        <v>0.44555881275840648</v>
      </c>
      <c r="V20" s="127"/>
      <c r="W20" s="128">
        <v>0.16864299999999999</v>
      </c>
      <c r="X20" s="128">
        <v>0.62409800000000004</v>
      </c>
      <c r="Y20" s="128">
        <v>0.62678800000000001</v>
      </c>
      <c r="Z20" s="128"/>
      <c r="AA20" s="128">
        <v>0.54253200000000001</v>
      </c>
      <c r="AB20" s="128">
        <v>1.127796</v>
      </c>
      <c r="AC20" s="128">
        <v>1.1304860000000001</v>
      </c>
      <c r="AD20" s="127"/>
      <c r="AE20" s="130">
        <f t="shared" si="1"/>
        <v>0.20096955598959418</v>
      </c>
      <c r="AF20" s="130">
        <f t="shared" si="2"/>
        <v>0.55206167966697506</v>
      </c>
      <c r="AG20" s="130">
        <f t="shared" si="3"/>
        <v>0.55444118724159341</v>
      </c>
      <c r="AH20" s="130"/>
      <c r="AI20" s="130">
        <f t="shared" si="4"/>
        <v>0.44555840633405119</v>
      </c>
      <c r="AJ20" s="130">
        <f t="shared" si="5"/>
        <v>0.44555881275840648</v>
      </c>
      <c r="AK20" s="130">
        <f t="shared" si="6"/>
        <v>0.44555881275840648</v>
      </c>
      <c r="AL20" s="130"/>
      <c r="AM20" s="130">
        <f t="shared" si="7"/>
        <v>0.6465279623236454</v>
      </c>
      <c r="AN20" s="130">
        <f t="shared" si="8"/>
        <v>0.99762049242538153</v>
      </c>
      <c r="AO20" s="130">
        <f t="shared" si="9"/>
        <v>1</v>
      </c>
      <c r="AP20" s="125"/>
      <c r="AQ20" s="126">
        <f t="shared" si="10"/>
        <v>0.67234100000000008</v>
      </c>
      <c r="AR20" s="126">
        <f t="shared" si="11"/>
        <v>1.127796</v>
      </c>
      <c r="AS20" s="126">
        <f t="shared" si="12"/>
        <v>1.1304860000000001</v>
      </c>
      <c r="AT20" s="125"/>
      <c r="AU20" s="127">
        <v>89.482897199999996</v>
      </c>
      <c r="AV20" s="127">
        <v>215.52212420000001</v>
      </c>
      <c r="AW20" s="127">
        <v>217.86232089999999</v>
      </c>
      <c r="AX20" s="125"/>
      <c r="AY20" s="127">
        <v>775.1</v>
      </c>
      <c r="AZ20" s="127">
        <v>929.3</v>
      </c>
      <c r="BA20" s="127">
        <v>929.3</v>
      </c>
      <c r="BB20" s="125"/>
      <c r="BC20" s="127">
        <f t="shared" si="13"/>
        <v>864.58289720000005</v>
      </c>
      <c r="BD20" s="127">
        <f t="shared" si="14"/>
        <v>1144.8221242</v>
      </c>
      <c r="BE20" s="127">
        <f t="shared" si="15"/>
        <v>1147.1623208999999</v>
      </c>
      <c r="BF20" s="125"/>
      <c r="BG20" s="125"/>
      <c r="BH20" s="125"/>
      <c r="BI20" s="125"/>
      <c r="BJ20" s="125"/>
      <c r="BK20" s="125"/>
      <c r="BL20" s="125"/>
      <c r="BM20" s="125"/>
      <c r="BN20" s="125"/>
    </row>
    <row r="21" spans="2:66" x14ac:dyDescent="0.25">
      <c r="B21" t="s">
        <v>32</v>
      </c>
      <c r="C21" s="127">
        <v>285</v>
      </c>
      <c r="D21" s="127">
        <v>276</v>
      </c>
      <c r="E21" s="127">
        <v>276</v>
      </c>
      <c r="F21" s="127">
        <v>277</v>
      </c>
      <c r="G21" s="125"/>
      <c r="H21" s="126">
        <v>37.757694000000001</v>
      </c>
      <c r="I21" s="126">
        <v>37.757694000000001</v>
      </c>
      <c r="J21" s="126">
        <v>37.913516999999999</v>
      </c>
      <c r="K21" s="127"/>
      <c r="L21" s="126">
        <v>14.094545</v>
      </c>
      <c r="M21" s="126">
        <v>14.094545</v>
      </c>
      <c r="N21" s="126">
        <v>14.243209</v>
      </c>
      <c r="O21" s="126"/>
      <c r="P21" s="126">
        <v>0.48047200000000001</v>
      </c>
      <c r="Q21" s="126">
        <v>0.48047200000000001</v>
      </c>
      <c r="R21" s="126">
        <v>0.33180799999999999</v>
      </c>
      <c r="S21" s="125"/>
      <c r="T21" s="126">
        <v>14.575017000000001</v>
      </c>
      <c r="U21" s="130">
        <f t="shared" si="0"/>
        <v>0.384427986461926</v>
      </c>
      <c r="V21" s="127"/>
      <c r="W21" s="128">
        <v>21.819001</v>
      </c>
      <c r="X21" s="128">
        <v>23.604989</v>
      </c>
      <c r="Y21" s="128">
        <v>23.669335</v>
      </c>
      <c r="Z21" s="128"/>
      <c r="AA21" s="128">
        <v>35.913545999999997</v>
      </c>
      <c r="AB21" s="128">
        <v>37.699534</v>
      </c>
      <c r="AC21" s="128">
        <v>37.912543999999997</v>
      </c>
      <c r="AD21" s="127"/>
      <c r="AE21" s="130">
        <f t="shared" si="1"/>
        <v>0.57786900333479052</v>
      </c>
      <c r="AF21" s="130">
        <f t="shared" si="2"/>
        <v>0.62517030303810395</v>
      </c>
      <c r="AG21" s="130">
        <f t="shared" si="3"/>
        <v>0.62429805707552799</v>
      </c>
      <c r="AH21" s="130"/>
      <c r="AI21" s="130">
        <f t="shared" si="4"/>
        <v>0.37328934865566737</v>
      </c>
      <c r="AJ21" s="130">
        <f t="shared" si="5"/>
        <v>0.37328934865566737</v>
      </c>
      <c r="AK21" s="130">
        <f t="shared" si="6"/>
        <v>0.37567627925417735</v>
      </c>
      <c r="AL21" s="130"/>
      <c r="AM21" s="130">
        <f t="shared" si="7"/>
        <v>0.95115835199045773</v>
      </c>
      <c r="AN21" s="130">
        <f t="shared" si="8"/>
        <v>0.99845965169377127</v>
      </c>
      <c r="AO21" s="130">
        <f t="shared" si="9"/>
        <v>0.99997433632970523</v>
      </c>
      <c r="AP21" s="125"/>
      <c r="AQ21" s="126">
        <f t="shared" si="10"/>
        <v>36.394017999999996</v>
      </c>
      <c r="AR21" s="126">
        <f t="shared" si="11"/>
        <v>38.180005999999999</v>
      </c>
      <c r="AS21" s="126">
        <f t="shared" si="12"/>
        <v>38.244351999999999</v>
      </c>
      <c r="AT21" s="125"/>
      <c r="AU21" s="127">
        <v>9427.8233593000004</v>
      </c>
      <c r="AV21" s="127">
        <v>10079.8165885</v>
      </c>
      <c r="AW21" s="127">
        <v>10205.983139100001</v>
      </c>
      <c r="AX21" s="125"/>
      <c r="AY21" s="127">
        <v>672.29999999999984</v>
      </c>
      <c r="AZ21" s="127">
        <v>672.29999999999984</v>
      </c>
      <c r="BA21" s="127">
        <v>673.49999999999989</v>
      </c>
      <c r="BB21" s="125"/>
      <c r="BC21" s="127">
        <f t="shared" si="13"/>
        <v>10100.1233593</v>
      </c>
      <c r="BD21" s="127">
        <f t="shared" si="14"/>
        <v>10752.116588499999</v>
      </c>
      <c r="BE21" s="127">
        <f t="shared" si="15"/>
        <v>10879.483139100001</v>
      </c>
      <c r="BF21" s="125"/>
      <c r="BG21" s="125"/>
      <c r="BH21" s="125"/>
      <c r="BI21" s="125"/>
      <c r="BJ21" s="125"/>
      <c r="BK21" s="125"/>
      <c r="BL21" s="125"/>
      <c r="BM21" s="125"/>
      <c r="BN21" s="125"/>
    </row>
    <row r="22" spans="2:66" x14ac:dyDescent="0.25">
      <c r="B22" t="s">
        <v>33</v>
      </c>
      <c r="C22" s="127">
        <v>1623</v>
      </c>
      <c r="D22" s="127">
        <v>790</v>
      </c>
      <c r="E22" s="127">
        <v>1258</v>
      </c>
      <c r="F22" s="127">
        <v>1367</v>
      </c>
      <c r="G22" s="125"/>
      <c r="H22" s="126">
        <v>181.85034300000001</v>
      </c>
      <c r="I22" s="126">
        <v>295.12882100000002</v>
      </c>
      <c r="J22" s="126">
        <v>323.87957899999998</v>
      </c>
      <c r="K22" s="127"/>
      <c r="L22" s="126">
        <v>57.878281000000001</v>
      </c>
      <c r="M22" s="126">
        <v>89.166285999999999</v>
      </c>
      <c r="N22" s="126">
        <v>98.493791999999999</v>
      </c>
      <c r="O22" s="126"/>
      <c r="P22" s="126">
        <v>52.252771000000003</v>
      </c>
      <c r="Q22" s="126">
        <v>20.964766000000001</v>
      </c>
      <c r="R22" s="126">
        <v>11.637259999999999</v>
      </c>
      <c r="S22" s="125"/>
      <c r="T22" s="126">
        <v>110.131052</v>
      </c>
      <c r="U22" s="130">
        <f t="shared" si="0"/>
        <v>0.34003703580212447</v>
      </c>
      <c r="V22" s="127"/>
      <c r="W22" s="128">
        <v>47.027656</v>
      </c>
      <c r="X22" s="128">
        <v>170.71780200000001</v>
      </c>
      <c r="Y22" s="128">
        <v>219.69707700000001</v>
      </c>
      <c r="Z22" s="128"/>
      <c r="AA22" s="128">
        <v>104.90593699999999</v>
      </c>
      <c r="AB22" s="128">
        <v>259.88408800000002</v>
      </c>
      <c r="AC22" s="128">
        <v>318.19086900000002</v>
      </c>
      <c r="AD22" s="127"/>
      <c r="AE22" s="130">
        <f t="shared" si="1"/>
        <v>0.25860636402538983</v>
      </c>
      <c r="AF22" s="130">
        <f t="shared" si="2"/>
        <v>0.57845181443665239</v>
      </c>
      <c r="AG22" s="130">
        <f t="shared" si="3"/>
        <v>0.67832951271064856</v>
      </c>
      <c r="AH22" s="130"/>
      <c r="AI22" s="130">
        <f t="shared" si="4"/>
        <v>0.31827424708239344</v>
      </c>
      <c r="AJ22" s="130">
        <f t="shared" si="5"/>
        <v>0.3021266635290763</v>
      </c>
      <c r="AK22" s="130">
        <f t="shared" si="6"/>
        <v>0.30410621226601015</v>
      </c>
      <c r="AL22" s="130"/>
      <c r="AM22" s="130">
        <f t="shared" si="7"/>
        <v>0.57688061110778321</v>
      </c>
      <c r="AN22" s="130">
        <f t="shared" si="8"/>
        <v>0.88057847796572875</v>
      </c>
      <c r="AO22" s="130">
        <f t="shared" si="9"/>
        <v>0.98243572497665876</v>
      </c>
      <c r="AP22" s="125"/>
      <c r="AQ22" s="126">
        <f t="shared" si="10"/>
        <v>157.15870799999999</v>
      </c>
      <c r="AR22" s="126">
        <f t="shared" si="11"/>
        <v>280.84885400000002</v>
      </c>
      <c r="AS22" s="126">
        <f t="shared" si="12"/>
        <v>329.82812900000005</v>
      </c>
      <c r="AT22" s="125"/>
      <c r="AU22" s="127">
        <v>24284.251945100001</v>
      </c>
      <c r="AV22" s="127">
        <v>64308.001089899997</v>
      </c>
      <c r="AW22" s="127">
        <v>79107.89237429999</v>
      </c>
      <c r="AX22" s="125"/>
      <c r="AY22" s="127">
        <v>3005.2</v>
      </c>
      <c r="AZ22" s="127">
        <v>5626.6</v>
      </c>
      <c r="BA22" s="127">
        <v>6061.4999999999991</v>
      </c>
      <c r="BB22" s="125"/>
      <c r="BC22" s="127">
        <f t="shared" si="13"/>
        <v>27289.451945100001</v>
      </c>
      <c r="BD22" s="127">
        <f t="shared" si="14"/>
        <v>69934.601089899996</v>
      </c>
      <c r="BE22" s="127">
        <f t="shared" si="15"/>
        <v>85169.39237429999</v>
      </c>
      <c r="BF22" s="125"/>
      <c r="BG22" s="125"/>
      <c r="BH22" s="125"/>
      <c r="BI22" s="125"/>
      <c r="BJ22" s="125"/>
      <c r="BK22" s="125"/>
      <c r="BL22" s="125"/>
      <c r="BM22" s="125"/>
      <c r="BN22" s="125"/>
    </row>
    <row r="23" spans="2:66" x14ac:dyDescent="0.25">
      <c r="B23" t="s">
        <v>34</v>
      </c>
      <c r="C23" s="127">
        <v>539</v>
      </c>
      <c r="D23" s="127">
        <v>467</v>
      </c>
      <c r="E23" s="127">
        <v>489</v>
      </c>
      <c r="F23" s="127">
        <v>500</v>
      </c>
      <c r="G23" s="125"/>
      <c r="H23" s="126">
        <v>139.011877</v>
      </c>
      <c r="I23" s="126">
        <v>143.452202</v>
      </c>
      <c r="J23" s="126">
        <v>146.81342699999999</v>
      </c>
      <c r="K23" s="127"/>
      <c r="L23" s="126">
        <v>51.209873000000002</v>
      </c>
      <c r="M23" s="126">
        <v>52.042909000000002</v>
      </c>
      <c r="N23" s="126">
        <v>52.375492000000001</v>
      </c>
      <c r="O23" s="126"/>
      <c r="P23" s="126">
        <v>2.0655100000000002</v>
      </c>
      <c r="Q23" s="126">
        <v>1.2324740000000001</v>
      </c>
      <c r="R23" s="126">
        <v>0.899891</v>
      </c>
      <c r="S23" s="125"/>
      <c r="T23" s="126">
        <v>53.275382999999998</v>
      </c>
      <c r="U23" s="130">
        <f t="shared" si="0"/>
        <v>0.36287813784225609</v>
      </c>
      <c r="V23" s="127"/>
      <c r="W23" s="128">
        <v>82.282021</v>
      </c>
      <c r="X23" s="128">
        <v>88.690638000000007</v>
      </c>
      <c r="Y23" s="128">
        <v>93.181205000000006</v>
      </c>
      <c r="Z23" s="128"/>
      <c r="AA23" s="128">
        <v>133.491894</v>
      </c>
      <c r="AB23" s="128">
        <v>140.73354699999999</v>
      </c>
      <c r="AC23" s="128">
        <v>145.55669700000001</v>
      </c>
      <c r="AD23" s="127"/>
      <c r="AE23" s="130">
        <f t="shared" si="1"/>
        <v>0.59190640955089036</v>
      </c>
      <c r="AF23" s="130">
        <f t="shared" si="2"/>
        <v>0.61825916063665587</v>
      </c>
      <c r="AG23" s="130">
        <f t="shared" si="3"/>
        <v>0.63469130108923899</v>
      </c>
      <c r="AH23" s="130"/>
      <c r="AI23" s="130">
        <f t="shared" si="4"/>
        <v>0.36838487548801319</v>
      </c>
      <c r="AJ23" s="130">
        <f t="shared" si="5"/>
        <v>0.36278919580474617</v>
      </c>
      <c r="AK23" s="130">
        <f t="shared" si="6"/>
        <v>0.35674865078927698</v>
      </c>
      <c r="AL23" s="130"/>
      <c r="AM23" s="130">
        <f t="shared" si="7"/>
        <v>0.9602912850389036</v>
      </c>
      <c r="AN23" s="130">
        <f t="shared" si="8"/>
        <v>0.98104835644140187</v>
      </c>
      <c r="AO23" s="130">
        <f t="shared" si="9"/>
        <v>0.99143995187851597</v>
      </c>
      <c r="AP23" s="125"/>
      <c r="AQ23" s="126">
        <f t="shared" si="10"/>
        <v>135.55740399999999</v>
      </c>
      <c r="AR23" s="126">
        <f t="shared" si="11"/>
        <v>141.96602099999998</v>
      </c>
      <c r="AS23" s="126">
        <f t="shared" si="12"/>
        <v>146.45658800000001</v>
      </c>
      <c r="AT23" s="125"/>
      <c r="AU23" s="127">
        <v>28364.955689099999</v>
      </c>
      <c r="AV23" s="127">
        <v>30417.175458400001</v>
      </c>
      <c r="AW23" s="127">
        <v>31651.3138506</v>
      </c>
      <c r="AX23" s="125"/>
      <c r="AY23" s="127">
        <v>2387.6</v>
      </c>
      <c r="AZ23" s="127">
        <v>2471.099999999999</v>
      </c>
      <c r="BA23" s="127">
        <v>2510.5</v>
      </c>
      <c r="BB23" s="125"/>
      <c r="BC23" s="127">
        <f t="shared" si="13"/>
        <v>30752.555689099998</v>
      </c>
      <c r="BD23" s="127">
        <f t="shared" si="14"/>
        <v>32888.275458399999</v>
      </c>
      <c r="BE23" s="127">
        <f t="shared" si="15"/>
        <v>34161.813850599996</v>
      </c>
      <c r="BF23" s="125"/>
      <c r="BG23" s="125"/>
      <c r="BH23" s="125"/>
      <c r="BI23" s="125"/>
      <c r="BJ23" s="125"/>
      <c r="BK23" s="125"/>
      <c r="BL23" s="125"/>
      <c r="BM23" s="125"/>
      <c r="BN23" s="125"/>
    </row>
    <row r="24" spans="2:66" x14ac:dyDescent="0.25">
      <c r="B24" t="s">
        <v>35</v>
      </c>
      <c r="C24" s="127">
        <v>11396</v>
      </c>
      <c r="D24" s="127">
        <v>470</v>
      </c>
      <c r="E24" s="127">
        <v>860</v>
      </c>
      <c r="F24" s="127">
        <v>1563</v>
      </c>
      <c r="G24" s="125"/>
      <c r="H24" s="126">
        <v>185.44975099999999</v>
      </c>
      <c r="I24" s="126">
        <v>367.18526200000002</v>
      </c>
      <c r="J24" s="126">
        <v>760.20354199999997</v>
      </c>
      <c r="K24" s="127"/>
      <c r="L24" s="126">
        <v>73.274715</v>
      </c>
      <c r="M24" s="126">
        <v>135.504268</v>
      </c>
      <c r="N24" s="126">
        <v>256.142855</v>
      </c>
      <c r="O24" s="126"/>
      <c r="P24" s="126">
        <v>917.10569499999997</v>
      </c>
      <c r="Q24" s="126">
        <v>854.87614199999996</v>
      </c>
      <c r="R24" s="126">
        <v>734.23755500000004</v>
      </c>
      <c r="S24" s="125"/>
      <c r="T24" s="126">
        <v>990.38040999999998</v>
      </c>
      <c r="U24" s="130">
        <f t="shared" si="0"/>
        <v>1.3027832090790232</v>
      </c>
      <c r="V24" s="127"/>
      <c r="W24" s="128">
        <v>28.720597000000001</v>
      </c>
      <c r="X24" s="128">
        <v>74.412243000000004</v>
      </c>
      <c r="Y24" s="128">
        <v>283.03684900000002</v>
      </c>
      <c r="Z24" s="128"/>
      <c r="AA24" s="128">
        <v>101.995312</v>
      </c>
      <c r="AB24" s="128">
        <v>209.91651100000001</v>
      </c>
      <c r="AC24" s="128">
        <v>539.17970400000002</v>
      </c>
      <c r="AD24" s="127"/>
      <c r="AE24" s="130">
        <f t="shared" si="1"/>
        <v>0.15486996798394193</v>
      </c>
      <c r="AF24" s="130">
        <f t="shared" si="2"/>
        <v>0.20265585441716338</v>
      </c>
      <c r="AG24" s="130">
        <f t="shared" si="3"/>
        <v>0.3723171931761402</v>
      </c>
      <c r="AH24" s="130"/>
      <c r="AI24" s="130">
        <f t="shared" si="4"/>
        <v>0.39511897214680003</v>
      </c>
      <c r="AJ24" s="130">
        <f t="shared" si="5"/>
        <v>0.36903514934648979</v>
      </c>
      <c r="AK24" s="130">
        <f t="shared" si="6"/>
        <v>0.33693983367417668</v>
      </c>
      <c r="AL24" s="130"/>
      <c r="AM24" s="130">
        <f t="shared" si="7"/>
        <v>0.54998894013074195</v>
      </c>
      <c r="AN24" s="130">
        <f t="shared" si="8"/>
        <v>0.57169100376365323</v>
      </c>
      <c r="AO24" s="130">
        <f t="shared" si="9"/>
        <v>0.70925702685031689</v>
      </c>
      <c r="AP24" s="125"/>
      <c r="AQ24" s="126">
        <f t="shared" si="10"/>
        <v>1019.101007</v>
      </c>
      <c r="AR24" s="126">
        <f t="shared" si="11"/>
        <v>1064.792653</v>
      </c>
      <c r="AS24" s="126">
        <f t="shared" si="12"/>
        <v>1273.4172590000001</v>
      </c>
      <c r="AT24" s="125"/>
      <c r="AU24" s="127">
        <v>20042.608376600001</v>
      </c>
      <c r="AV24" s="127">
        <v>43866.043675300003</v>
      </c>
      <c r="AW24" s="127">
        <v>117096.26163920001</v>
      </c>
      <c r="AX24" s="125"/>
      <c r="AY24" s="127">
        <v>1996.6</v>
      </c>
      <c r="AZ24" s="127">
        <v>2754.3</v>
      </c>
      <c r="BA24" s="127">
        <v>5029.4999999999991</v>
      </c>
      <c r="BB24" s="125"/>
      <c r="BC24" s="127">
        <f t="shared" si="13"/>
        <v>22039.2083766</v>
      </c>
      <c r="BD24" s="127">
        <f t="shared" si="14"/>
        <v>46620.343675300006</v>
      </c>
      <c r="BE24" s="127">
        <f t="shared" si="15"/>
        <v>122125.76163920001</v>
      </c>
      <c r="BF24" s="125"/>
      <c r="BG24" s="125"/>
      <c r="BH24" s="125"/>
      <c r="BI24" s="125"/>
      <c r="BJ24" s="125"/>
      <c r="BK24" s="125"/>
      <c r="BL24" s="125"/>
      <c r="BM24" s="125"/>
      <c r="BN24" s="125"/>
    </row>
    <row r="25" spans="2:66" x14ac:dyDescent="0.25">
      <c r="C25" s="44"/>
      <c r="D25" s="44"/>
      <c r="E25" s="44"/>
      <c r="F25" s="44"/>
      <c r="H25" s="108"/>
      <c r="I25" s="108"/>
      <c r="J25" s="108"/>
      <c r="K25" s="44"/>
      <c r="L25" s="108"/>
      <c r="M25" s="108"/>
      <c r="N25" s="108"/>
      <c r="O25" s="108"/>
      <c r="P25" s="108"/>
      <c r="Q25" s="108"/>
      <c r="R25" s="108"/>
      <c r="T25" s="108"/>
      <c r="U25" s="45" t="str">
        <f t="shared" si="0"/>
        <v/>
      </c>
      <c r="V25" s="44"/>
      <c r="W25" s="109"/>
      <c r="X25" s="109"/>
      <c r="Y25" s="109"/>
      <c r="Z25" s="109"/>
      <c r="AA25" s="109"/>
      <c r="AB25" s="109"/>
      <c r="AC25" s="109"/>
      <c r="AD25" s="44"/>
      <c r="AE25" s="45"/>
      <c r="AF25" s="45"/>
      <c r="AG25" s="45"/>
      <c r="AH25" s="45"/>
      <c r="AI25" s="45"/>
      <c r="AJ25" s="45"/>
      <c r="AK25" s="45"/>
      <c r="AL25" s="45"/>
      <c r="AM25" s="45"/>
      <c r="AN25" s="45"/>
      <c r="AO25" s="45"/>
      <c r="AQ25" s="108"/>
      <c r="AR25" s="108"/>
      <c r="AS25" s="108"/>
      <c r="AU25" s="44"/>
      <c r="AV25" s="44"/>
      <c r="AW25" s="44"/>
      <c r="AY25" s="44"/>
      <c r="AZ25" s="44"/>
      <c r="BA25" s="44"/>
      <c r="BC25" s="44"/>
      <c r="BD25" s="44"/>
      <c r="BE25" s="44"/>
    </row>
    <row r="26" spans="2:66" ht="15.75" customHeight="1" thickBot="1" x14ac:dyDescent="0.3">
      <c r="B26" s="69"/>
      <c r="C26" s="70"/>
      <c r="D26" s="55"/>
      <c r="E26" s="55"/>
      <c r="F26" s="55"/>
      <c r="H26" s="111"/>
      <c r="I26" s="111"/>
      <c r="J26" s="111"/>
      <c r="L26" s="111"/>
      <c r="M26" s="111"/>
      <c r="N26" s="111"/>
      <c r="O26" s="112"/>
      <c r="P26" s="112"/>
      <c r="Q26" s="112"/>
      <c r="R26" s="112"/>
      <c r="T26" s="111"/>
      <c r="U26" s="54" t="str">
        <f t="shared" si="0"/>
        <v/>
      </c>
      <c r="V26" s="16"/>
      <c r="W26" s="110"/>
      <c r="X26" s="110"/>
      <c r="Y26" s="109"/>
      <c r="Z26" s="110"/>
      <c r="AA26" s="110"/>
      <c r="AB26" s="110"/>
      <c r="AC26" s="109"/>
      <c r="AD26" s="16"/>
      <c r="AE26" s="45"/>
      <c r="AF26" s="45"/>
      <c r="AG26" s="45"/>
      <c r="AH26" s="45"/>
      <c r="AI26" s="45"/>
      <c r="AJ26" s="45"/>
      <c r="AK26" s="45"/>
      <c r="AL26" s="45"/>
      <c r="AM26" s="45"/>
      <c r="AN26" s="45"/>
      <c r="AO26" s="45"/>
      <c r="AQ26" s="108"/>
      <c r="AR26" s="108"/>
      <c r="AS26" s="108"/>
      <c r="AU26" s="44"/>
      <c r="AV26" s="44"/>
      <c r="AW26" s="44"/>
      <c r="AY26" s="44"/>
      <c r="AZ26" s="44"/>
      <c r="BA26" s="44"/>
      <c r="BC26" s="44"/>
      <c r="BD26" s="44"/>
      <c r="BE26" s="44"/>
    </row>
    <row r="27" spans="2:66" ht="15.75" customHeight="1" thickBot="1" x14ac:dyDescent="0.3">
      <c r="B27" s="62" t="s">
        <v>36</v>
      </c>
      <c r="C27" s="63">
        <f>SUM(C7:C26)</f>
        <v>27143</v>
      </c>
      <c r="D27" s="63">
        <f>SUM(D7:D26)</f>
        <v>4919</v>
      </c>
      <c r="E27" s="63">
        <f>SUM(E7:E26)</f>
        <v>7282</v>
      </c>
      <c r="F27" s="63">
        <f>SUM(F7:F26)</f>
        <v>9851</v>
      </c>
      <c r="H27" s="63">
        <f t="shared" ref="H27:N27" si="16">ROUNDUP(SUM(H7:H26),-1)</f>
        <v>1270</v>
      </c>
      <c r="I27" s="63">
        <f t="shared" si="16"/>
        <v>2030</v>
      </c>
      <c r="J27" s="63">
        <f t="shared" si="16"/>
        <v>2970</v>
      </c>
      <c r="K27" s="63">
        <f t="shared" si="16"/>
        <v>0</v>
      </c>
      <c r="L27" s="63">
        <f t="shared" si="16"/>
        <v>480</v>
      </c>
      <c r="M27" s="63">
        <f t="shared" si="16"/>
        <v>750</v>
      </c>
      <c r="N27" s="63">
        <f t="shared" si="16"/>
        <v>1050</v>
      </c>
      <c r="O27" s="44"/>
      <c r="P27" s="63">
        <f>ROUNDUP(SUM(P7:P26),-1)</f>
        <v>1930</v>
      </c>
      <c r="Q27" s="63">
        <f>ROUNDUP(SUM(Q7:Q26),-1)</f>
        <v>1660</v>
      </c>
      <c r="R27" s="63">
        <f>ROUNDUP(SUM(R7:R26),-1)</f>
        <v>1370</v>
      </c>
      <c r="T27" s="63">
        <f>ROUNDUP(SUM(T7:T26),-1)</f>
        <v>2410</v>
      </c>
      <c r="U27" s="64">
        <f>AVERAGE(U7:U26)</f>
        <v>0.7882101768559</v>
      </c>
      <c r="V27" s="44"/>
      <c r="W27" s="63">
        <f>ROUNDUP(SUM(W7:W26),-1)</f>
        <v>470</v>
      </c>
      <c r="X27" s="63">
        <f>ROUNDUP(SUM(X7:X26),-1)</f>
        <v>890</v>
      </c>
      <c r="Y27" s="63">
        <f>ROUNDUP(SUM(Y7:Y26),-1)</f>
        <v>1450</v>
      </c>
      <c r="Z27" s="45"/>
      <c r="AA27" s="63">
        <f>ROUNDUP(SUM(AA7:AA26),-1)</f>
        <v>940</v>
      </c>
      <c r="AB27" s="63">
        <f>ROUNDUP(SUM(AB7:AB26),-1)</f>
        <v>1640</v>
      </c>
      <c r="AC27" s="63">
        <f>ROUNDUP(SUM(AC7:AC26),-1)</f>
        <v>2490</v>
      </c>
      <c r="AD27" s="44"/>
      <c r="AE27" s="64">
        <f>W27/H27</f>
        <v>0.37007874015748032</v>
      </c>
      <c r="AF27" s="64">
        <f>X27/I27</f>
        <v>0.43842364532019706</v>
      </c>
      <c r="AG27" s="64">
        <f>Y27/J27</f>
        <v>0.48821548821548821</v>
      </c>
      <c r="AH27" s="44"/>
      <c r="AI27" s="64">
        <f>L27/H27</f>
        <v>0.37795275590551181</v>
      </c>
      <c r="AJ27" s="64">
        <f>M27/I27</f>
        <v>0.36945812807881773</v>
      </c>
      <c r="AK27" s="64">
        <f>N27/J27</f>
        <v>0.35353535353535354</v>
      </c>
      <c r="AL27" s="44"/>
      <c r="AM27" s="64">
        <f>AA27/H27</f>
        <v>0.74015748031496065</v>
      </c>
      <c r="AN27" s="64">
        <f>AB27/I27</f>
        <v>0.80788177339901479</v>
      </c>
      <c r="AO27" s="64">
        <f>AC27/J27</f>
        <v>0.83838383838383834</v>
      </c>
      <c r="AQ27" s="63">
        <f>ROUNDUP(SUM(AQ7:AQ26),-1)</f>
        <v>2870</v>
      </c>
      <c r="AR27" s="63">
        <f>ROUNDUP(SUM(AR7:AR26),-1)</f>
        <v>3300</v>
      </c>
      <c r="AS27" s="63">
        <f>ROUNDUP(SUM(AS7:AS26),-1)</f>
        <v>3850</v>
      </c>
      <c r="AU27" s="63">
        <f>ROUNDUP(SUM(AU7:AU26),-2)</f>
        <v>215500</v>
      </c>
      <c r="AV27" s="63">
        <f>ROUNDUP(SUM(AV7:AV26),-2)</f>
        <v>395500</v>
      </c>
      <c r="AW27" s="63">
        <f>ROUNDUP(SUM(AW7:AW26),-2)</f>
        <v>599000</v>
      </c>
      <c r="AY27" s="63">
        <f>ROUNDUP(SUM(AY7:AY26),-2)</f>
        <v>24100</v>
      </c>
      <c r="AZ27" s="63">
        <f>ROUNDUP(SUM(AZ7:AZ26),-2)</f>
        <v>35000</v>
      </c>
      <c r="BA27" s="63">
        <f>ROUNDUP(SUM(BA7:BA26),-2)</f>
        <v>45000</v>
      </c>
      <c r="BC27" s="63">
        <f>ROUNDUP(SUM(BC7:BC26),-2)</f>
        <v>239500</v>
      </c>
      <c r="BD27" s="63">
        <f>ROUNDUP(SUM(BD7:BD26),-2)</f>
        <v>430500</v>
      </c>
      <c r="BE27" s="63">
        <f>ROUNDUP(SUM(BE7:BE26),-2)</f>
        <v>643900</v>
      </c>
    </row>
  </sheetData>
  <mergeCells count="19">
    <mergeCell ref="L4:N4"/>
    <mergeCell ref="P4:R4"/>
    <mergeCell ref="P5:R5"/>
    <mergeCell ref="T4:U4"/>
    <mergeCell ref="U5:U6"/>
    <mergeCell ref="BC5:BE5"/>
    <mergeCell ref="AY5:BA5"/>
    <mergeCell ref="C5:C6"/>
    <mergeCell ref="D5:F5"/>
    <mergeCell ref="H5:J5"/>
    <mergeCell ref="L5:N5"/>
    <mergeCell ref="T5:T6"/>
    <mergeCell ref="AQ5:AS5"/>
    <mergeCell ref="AU5:AW5"/>
    <mergeCell ref="W5:Y5"/>
    <mergeCell ref="AA5:AC5"/>
    <mergeCell ref="AE5:AG5"/>
    <mergeCell ref="AI5:AK5"/>
    <mergeCell ref="AM5:AO5"/>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9"/>
  <sheetViews>
    <sheetView workbookViewId="0"/>
  </sheetViews>
  <sheetFormatPr defaultRowHeight="15" x14ac:dyDescent="0.25"/>
  <cols>
    <col min="2" max="2" width="13.140625" customWidth="1"/>
    <col min="4" max="4" width="3.5703125" customWidth="1"/>
  </cols>
  <sheetData>
    <row r="1" spans="2:18" ht="28.5" customHeight="1" x14ac:dyDescent="0.25">
      <c r="B1" s="76" t="s">
        <v>80</v>
      </c>
    </row>
    <row r="2" spans="2:18" x14ac:dyDescent="0.25">
      <c r="B2" t="s">
        <v>81</v>
      </c>
      <c r="C2" t="s">
        <v>82</v>
      </c>
    </row>
    <row r="4" spans="2:18" ht="15.75" customHeight="1" thickBot="1" x14ac:dyDescent="0.3">
      <c r="E4" s="171" t="s">
        <v>5</v>
      </c>
      <c r="F4" s="149"/>
      <c r="G4" s="149"/>
      <c r="H4" s="149"/>
      <c r="J4" s="171" t="s">
        <v>6</v>
      </c>
      <c r="K4" s="149"/>
      <c r="L4" s="149"/>
      <c r="M4" s="149"/>
      <c r="O4" s="171" t="s">
        <v>83</v>
      </c>
      <c r="P4" s="149"/>
      <c r="Q4" s="149"/>
      <c r="R4" s="149"/>
    </row>
    <row r="5" spans="2:18" x14ac:dyDescent="0.25">
      <c r="B5" s="159" t="s">
        <v>14</v>
      </c>
      <c r="C5" s="148" t="s">
        <v>8</v>
      </c>
      <c r="D5" s="5"/>
      <c r="E5" s="46" t="s">
        <v>84</v>
      </c>
      <c r="F5" s="46" t="s">
        <v>85</v>
      </c>
      <c r="G5" s="46" t="s">
        <v>86</v>
      </c>
      <c r="H5" s="46" t="s">
        <v>87</v>
      </c>
      <c r="J5" s="46" t="s">
        <v>84</v>
      </c>
      <c r="K5" s="46" t="s">
        <v>85</v>
      </c>
      <c r="L5" s="46" t="s">
        <v>86</v>
      </c>
      <c r="M5" s="46" t="s">
        <v>87</v>
      </c>
      <c r="O5" s="46" t="s">
        <v>84</v>
      </c>
      <c r="P5" s="46" t="s">
        <v>85</v>
      </c>
      <c r="Q5" s="46" t="s">
        <v>86</v>
      </c>
      <c r="R5" s="46" t="s">
        <v>87</v>
      </c>
    </row>
    <row r="6" spans="2:18" ht="48.75" customHeight="1" thickBot="1" x14ac:dyDescent="0.3">
      <c r="B6" s="149"/>
      <c r="C6" s="149"/>
      <c r="D6" s="5"/>
      <c r="E6" s="10" t="s">
        <v>88</v>
      </c>
      <c r="F6" s="10" t="s">
        <v>89</v>
      </c>
      <c r="G6" s="10" t="s">
        <v>90</v>
      </c>
      <c r="H6" s="10" t="s">
        <v>91</v>
      </c>
      <c r="J6" s="10" t="s">
        <v>88</v>
      </c>
      <c r="K6" s="10" t="s">
        <v>89</v>
      </c>
      <c r="L6" s="10" t="s">
        <v>90</v>
      </c>
      <c r="M6" s="10" t="s">
        <v>91</v>
      </c>
      <c r="O6" s="10" t="s">
        <v>88</v>
      </c>
      <c r="P6" s="10" t="s">
        <v>89</v>
      </c>
      <c r="Q6" s="10" t="s">
        <v>90</v>
      </c>
      <c r="R6" s="10" t="s">
        <v>91</v>
      </c>
    </row>
    <row r="7" spans="2:18" x14ac:dyDescent="0.25">
      <c r="B7" s="2" t="s">
        <v>18</v>
      </c>
      <c r="C7" s="44">
        <v>8902.8340072999999</v>
      </c>
      <c r="D7" s="44"/>
      <c r="E7" s="44">
        <v>31.3272732</v>
      </c>
      <c r="F7" s="44">
        <v>6.7698932000000003</v>
      </c>
      <c r="G7" s="44">
        <v>0.3820132</v>
      </c>
      <c r="H7" s="44">
        <v>0.60825069999999992</v>
      </c>
      <c r="I7" s="44"/>
      <c r="J7" s="44">
        <v>99.144487299999994</v>
      </c>
      <c r="K7" s="44">
        <v>21.064048100000001</v>
      </c>
      <c r="L7" s="44">
        <v>1.1898131999999999</v>
      </c>
      <c r="M7" s="44">
        <v>1.9083205000000001</v>
      </c>
      <c r="O7" s="44">
        <f t="shared" ref="O7:O24" si="0">E7+J7</f>
        <v>130.47176049999999</v>
      </c>
      <c r="P7" s="44">
        <f t="shared" ref="P7:P24" si="1">F7+K7</f>
        <v>27.833941299999999</v>
      </c>
      <c r="Q7" s="44">
        <f t="shared" ref="Q7:Q24" si="2">G7+L7</f>
        <v>1.5718264</v>
      </c>
      <c r="R7" s="44">
        <f t="shared" ref="R7:R24" si="3">H7+M7</f>
        <v>2.5165712</v>
      </c>
    </row>
    <row r="8" spans="2:18" x14ac:dyDescent="0.25">
      <c r="B8" s="2" t="s">
        <v>19</v>
      </c>
      <c r="C8" s="44">
        <v>1004.64</v>
      </c>
      <c r="D8" s="44"/>
      <c r="E8" s="44">
        <v>0</v>
      </c>
      <c r="F8" s="44">
        <v>0</v>
      </c>
      <c r="G8" s="44">
        <v>0</v>
      </c>
      <c r="H8" s="44">
        <v>0</v>
      </c>
      <c r="I8" s="44"/>
      <c r="J8" s="44">
        <v>0</v>
      </c>
      <c r="K8" s="44">
        <v>0</v>
      </c>
      <c r="L8" s="44">
        <v>0</v>
      </c>
      <c r="M8" s="44">
        <v>0</v>
      </c>
      <c r="O8" s="44">
        <f t="shared" si="0"/>
        <v>0</v>
      </c>
      <c r="P8" s="44">
        <f t="shared" si="1"/>
        <v>0</v>
      </c>
      <c r="Q8" s="44">
        <f t="shared" si="2"/>
        <v>0</v>
      </c>
      <c r="R8" s="44">
        <f t="shared" si="3"/>
        <v>0</v>
      </c>
    </row>
    <row r="9" spans="2:18" x14ac:dyDescent="0.25">
      <c r="B9" s="2" t="s">
        <v>20</v>
      </c>
      <c r="C9" s="44">
        <v>1725.5681973000001</v>
      </c>
      <c r="D9" s="44"/>
      <c r="E9" s="44">
        <v>15.827866800000001</v>
      </c>
      <c r="F9" s="44">
        <v>3.7048505</v>
      </c>
      <c r="G9" s="44">
        <v>0.2226746</v>
      </c>
      <c r="H9" s="44">
        <v>0.35679709999999998</v>
      </c>
      <c r="I9" s="44"/>
      <c r="J9" s="44">
        <v>8.6521086999999994</v>
      </c>
      <c r="K9" s="44">
        <v>1.8009702999999999</v>
      </c>
      <c r="L9" s="44">
        <v>9.8925899999999997E-2</v>
      </c>
      <c r="M9" s="44">
        <v>0.15721769999999999</v>
      </c>
      <c r="O9" s="44">
        <f t="shared" si="0"/>
        <v>24.479975500000002</v>
      </c>
      <c r="P9" s="44">
        <f t="shared" si="1"/>
        <v>5.5058208000000004</v>
      </c>
      <c r="Q9" s="44">
        <f t="shared" si="2"/>
        <v>0.32160050000000001</v>
      </c>
      <c r="R9" s="44">
        <f t="shared" si="3"/>
        <v>0.51401479999999999</v>
      </c>
    </row>
    <row r="10" spans="2:18" x14ac:dyDescent="0.25">
      <c r="B10" s="2" t="s">
        <v>21</v>
      </c>
      <c r="C10" s="44">
        <v>867.45615959999998</v>
      </c>
      <c r="D10" s="44"/>
      <c r="E10" s="44">
        <v>3.6591388</v>
      </c>
      <c r="F10" s="44">
        <v>0.79050520000000013</v>
      </c>
      <c r="G10" s="44">
        <v>4.9619899999999988E-2</v>
      </c>
      <c r="H10" s="44">
        <v>8.3452600000000016E-2</v>
      </c>
      <c r="I10" s="44"/>
      <c r="J10" s="44">
        <v>3.8447315999999998</v>
      </c>
      <c r="K10" s="44">
        <v>0.80969039999999992</v>
      </c>
      <c r="L10" s="44">
        <v>5.1152200000000002E-2</v>
      </c>
      <c r="M10" s="44">
        <v>8.6902499999999994E-2</v>
      </c>
      <c r="O10" s="44">
        <f t="shared" si="0"/>
        <v>7.5038704000000003</v>
      </c>
      <c r="P10" s="44">
        <f t="shared" si="1"/>
        <v>1.6001956000000002</v>
      </c>
      <c r="Q10" s="44">
        <f t="shared" si="2"/>
        <v>0.10077209999999999</v>
      </c>
      <c r="R10" s="44">
        <f t="shared" si="3"/>
        <v>0.17035510000000001</v>
      </c>
    </row>
    <row r="11" spans="2:18" x14ac:dyDescent="0.25">
      <c r="B11" s="2" t="s">
        <v>22</v>
      </c>
      <c r="C11" s="44">
        <v>10097.5103153</v>
      </c>
      <c r="D11" s="44"/>
      <c r="E11" s="44">
        <v>56.824749500000003</v>
      </c>
      <c r="F11" s="44">
        <v>13.472313700000001</v>
      </c>
      <c r="G11" s="44">
        <v>0.84474269999999985</v>
      </c>
      <c r="H11" s="44">
        <v>1.3715788</v>
      </c>
      <c r="I11" s="44"/>
      <c r="J11" s="44">
        <v>156.39003099999999</v>
      </c>
      <c r="K11" s="44">
        <v>35.857296499999997</v>
      </c>
      <c r="L11" s="44">
        <v>2.2658211000000001</v>
      </c>
      <c r="M11" s="44">
        <v>3.7420993999999999</v>
      </c>
      <c r="O11" s="44">
        <f t="shared" si="0"/>
        <v>213.21478049999999</v>
      </c>
      <c r="P11" s="44">
        <f t="shared" si="1"/>
        <v>49.329610199999998</v>
      </c>
      <c r="Q11" s="44">
        <f t="shared" si="2"/>
        <v>3.1105638</v>
      </c>
      <c r="R11" s="44">
        <f t="shared" si="3"/>
        <v>5.1136781999999998</v>
      </c>
    </row>
    <row r="12" spans="2:18" x14ac:dyDescent="0.25">
      <c r="B12" s="2" t="s">
        <v>23</v>
      </c>
      <c r="C12" s="44">
        <v>2669.4214975999998</v>
      </c>
      <c r="D12" s="44"/>
      <c r="E12" s="44">
        <v>3.4283687999999999</v>
      </c>
      <c r="F12" s="44">
        <v>0.74438320000000002</v>
      </c>
      <c r="G12" s="44">
        <v>4.2486599999999999E-2</v>
      </c>
      <c r="H12" s="44">
        <v>6.7932500000000007E-2</v>
      </c>
      <c r="I12" s="44"/>
      <c r="J12" s="44">
        <v>25.596055100000001</v>
      </c>
      <c r="K12" s="44">
        <v>5.7167774999999992</v>
      </c>
      <c r="L12" s="44">
        <v>0.334399</v>
      </c>
      <c r="M12" s="44">
        <v>0.53660489999999994</v>
      </c>
      <c r="O12" s="44">
        <f t="shared" si="0"/>
        <v>29.024423900000002</v>
      </c>
      <c r="P12" s="44">
        <f t="shared" si="1"/>
        <v>6.4611606999999989</v>
      </c>
      <c r="Q12" s="44">
        <f t="shared" si="2"/>
        <v>0.37688559999999999</v>
      </c>
      <c r="R12" s="44">
        <f t="shared" si="3"/>
        <v>0.60453739999999989</v>
      </c>
    </row>
    <row r="13" spans="2:18" x14ac:dyDescent="0.25">
      <c r="B13" s="2" t="s">
        <v>24</v>
      </c>
      <c r="C13" s="44">
        <v>2330.5942920000002</v>
      </c>
      <c r="D13" s="44"/>
      <c r="E13" s="44">
        <v>13.1761835</v>
      </c>
      <c r="F13" s="44">
        <v>3.0593042000000001</v>
      </c>
      <c r="G13" s="44">
        <v>0.1906574</v>
      </c>
      <c r="H13" s="44">
        <v>0.31252459999999999</v>
      </c>
      <c r="I13" s="44"/>
      <c r="J13" s="44">
        <v>15.212622400000001</v>
      </c>
      <c r="K13" s="44">
        <v>3.4407869</v>
      </c>
      <c r="L13" s="44">
        <v>0.22176270000000001</v>
      </c>
      <c r="M13" s="44">
        <v>0.3728185</v>
      </c>
      <c r="O13" s="44">
        <f t="shared" si="0"/>
        <v>28.388805900000001</v>
      </c>
      <c r="P13" s="44">
        <f t="shared" si="1"/>
        <v>6.5000911000000006</v>
      </c>
      <c r="Q13" s="44">
        <f t="shared" si="2"/>
        <v>0.41242010000000001</v>
      </c>
      <c r="R13" s="44">
        <f t="shared" si="3"/>
        <v>0.68534309999999998</v>
      </c>
    </row>
    <row r="14" spans="2:18" x14ac:dyDescent="0.25">
      <c r="B14" s="2" t="s">
        <v>25</v>
      </c>
      <c r="C14" s="44">
        <v>3224.7178488</v>
      </c>
      <c r="D14" s="44"/>
      <c r="E14" s="44">
        <v>40.030686000000003</v>
      </c>
      <c r="F14" s="44">
        <v>9.0612732999999999</v>
      </c>
      <c r="G14" s="44">
        <v>0.52944269999999993</v>
      </c>
      <c r="H14" s="44">
        <v>0.84478880000000001</v>
      </c>
      <c r="I14" s="44"/>
      <c r="J14" s="44">
        <v>6.5195888000000002</v>
      </c>
      <c r="K14" s="44">
        <v>1.4340297</v>
      </c>
      <c r="L14" s="44">
        <v>8.2143400000000005E-2</v>
      </c>
      <c r="M14" s="44">
        <v>0.13085579999999999</v>
      </c>
      <c r="O14" s="44">
        <f t="shared" si="0"/>
        <v>46.550274800000004</v>
      </c>
      <c r="P14" s="44">
        <f t="shared" si="1"/>
        <v>10.495303</v>
      </c>
      <c r="Q14" s="44">
        <f t="shared" si="2"/>
        <v>0.61158609999999991</v>
      </c>
      <c r="R14" s="44">
        <f t="shared" si="3"/>
        <v>0.97564459999999997</v>
      </c>
    </row>
    <row r="15" spans="2:18" x14ac:dyDescent="0.25">
      <c r="B15" s="11" t="s">
        <v>26</v>
      </c>
      <c r="C15" s="44">
        <v>6491.9398465000004</v>
      </c>
      <c r="D15" s="44"/>
      <c r="E15" s="44">
        <v>50.375099800000001</v>
      </c>
      <c r="F15" s="44">
        <v>10.7991773</v>
      </c>
      <c r="G15" s="44">
        <v>0.7272691</v>
      </c>
      <c r="H15" s="44">
        <v>1.2622553999999999</v>
      </c>
      <c r="I15" s="44"/>
      <c r="J15" s="44">
        <v>11.221310600000001</v>
      </c>
      <c r="K15" s="44">
        <v>2.3953031999999999</v>
      </c>
      <c r="L15" s="44">
        <v>0.1916109</v>
      </c>
      <c r="M15" s="44">
        <v>0.35645579999999999</v>
      </c>
      <c r="O15" s="44">
        <f t="shared" si="0"/>
        <v>61.596410400000003</v>
      </c>
      <c r="P15" s="44">
        <f t="shared" si="1"/>
        <v>13.194480500000001</v>
      </c>
      <c r="Q15" s="44">
        <f t="shared" si="2"/>
        <v>0.91888000000000003</v>
      </c>
      <c r="R15" s="44">
        <f t="shared" si="3"/>
        <v>1.6187111999999999</v>
      </c>
    </row>
    <row r="16" spans="2:18" x14ac:dyDescent="0.25">
      <c r="B16" s="11" t="s">
        <v>27</v>
      </c>
      <c r="C16" s="44">
        <v>975.19763009999997</v>
      </c>
      <c r="D16" s="44"/>
      <c r="E16" s="44">
        <v>2.2482267999999999</v>
      </c>
      <c r="F16" s="44">
        <v>0.48542249999999998</v>
      </c>
      <c r="G16" s="44">
        <v>2.75082E-2</v>
      </c>
      <c r="H16" s="44">
        <v>4.3759699999999999E-2</v>
      </c>
      <c r="I16" s="44"/>
      <c r="J16" s="44">
        <v>6.7230002000000004</v>
      </c>
      <c r="K16" s="44">
        <v>1.3914249000000001</v>
      </c>
      <c r="L16" s="44">
        <v>7.63876E-2</v>
      </c>
      <c r="M16" s="44">
        <v>0.12127019999999999</v>
      </c>
      <c r="O16" s="44">
        <f t="shared" si="0"/>
        <v>8.9712270000000007</v>
      </c>
      <c r="P16" s="44">
        <f t="shared" si="1"/>
        <v>1.8768473999999999</v>
      </c>
      <c r="Q16" s="44">
        <f t="shared" si="2"/>
        <v>0.1038958</v>
      </c>
      <c r="R16" s="44">
        <f t="shared" si="3"/>
        <v>0.16502990000000001</v>
      </c>
    </row>
    <row r="17" spans="2:18" x14ac:dyDescent="0.25">
      <c r="B17" s="11" t="s">
        <v>28</v>
      </c>
      <c r="C17" s="44">
        <v>3073.562872</v>
      </c>
      <c r="D17" s="44"/>
      <c r="E17" s="44">
        <v>8.2507844000000006</v>
      </c>
      <c r="F17" s="44">
        <v>1.7478906000000001</v>
      </c>
      <c r="G17" s="44">
        <v>9.7610500000000017E-2</v>
      </c>
      <c r="H17" s="44">
        <v>0.1551099</v>
      </c>
      <c r="I17" s="44"/>
      <c r="J17" s="44">
        <v>31.1876538</v>
      </c>
      <c r="K17" s="44">
        <v>6.5986118999999999</v>
      </c>
      <c r="L17" s="44">
        <v>0.37556040000000002</v>
      </c>
      <c r="M17" s="44">
        <v>0.60352749999999999</v>
      </c>
      <c r="O17" s="44">
        <f t="shared" si="0"/>
        <v>39.4384382</v>
      </c>
      <c r="P17" s="44">
        <f t="shared" si="1"/>
        <v>8.3465024999999997</v>
      </c>
      <c r="Q17" s="44">
        <f t="shared" si="2"/>
        <v>0.47317090000000006</v>
      </c>
      <c r="R17" s="44">
        <f t="shared" si="3"/>
        <v>0.75863740000000002</v>
      </c>
    </row>
    <row r="18" spans="2:18" x14ac:dyDescent="0.25">
      <c r="B18" s="11" t="s">
        <v>29</v>
      </c>
      <c r="C18" s="44">
        <v>2776.7318107000001</v>
      </c>
      <c r="D18" s="44"/>
      <c r="E18" s="44">
        <v>24.581693000000001</v>
      </c>
      <c r="F18" s="44">
        <v>5.7627375999999986</v>
      </c>
      <c r="G18" s="44">
        <v>0.34762569999999998</v>
      </c>
      <c r="H18" s="44">
        <v>0.55773950000000005</v>
      </c>
      <c r="I18" s="44"/>
      <c r="J18" s="44">
        <v>27.213945200000001</v>
      </c>
      <c r="K18" s="44">
        <v>6.0842234000000008</v>
      </c>
      <c r="L18" s="44">
        <v>0.37100620000000001</v>
      </c>
      <c r="M18" s="44">
        <v>0.60809839999999993</v>
      </c>
      <c r="O18" s="44">
        <f t="shared" si="0"/>
        <v>51.795638199999999</v>
      </c>
      <c r="P18" s="44">
        <f t="shared" si="1"/>
        <v>11.846961</v>
      </c>
      <c r="Q18" s="44">
        <f t="shared" si="2"/>
        <v>0.71863189999999999</v>
      </c>
      <c r="R18" s="44">
        <f t="shared" si="3"/>
        <v>1.1658379000000001</v>
      </c>
    </row>
    <row r="19" spans="2:18" x14ac:dyDescent="0.25">
      <c r="B19" s="11" t="s">
        <v>30</v>
      </c>
      <c r="C19" s="44">
        <v>787.21283579999999</v>
      </c>
      <c r="D19" s="44"/>
      <c r="E19" s="44">
        <v>4.4409700000000003E-2</v>
      </c>
      <c r="F19" s="44">
        <v>1.00918E-2</v>
      </c>
      <c r="G19" s="44">
        <v>5.8989999999999997E-4</v>
      </c>
      <c r="H19" s="44">
        <v>9.4019999999999998E-4</v>
      </c>
      <c r="I19" s="44"/>
      <c r="J19" s="44">
        <v>0</v>
      </c>
      <c r="K19" s="44">
        <v>0</v>
      </c>
      <c r="L19" s="44">
        <v>0</v>
      </c>
      <c r="M19" s="44">
        <v>0</v>
      </c>
      <c r="O19" s="44">
        <f t="shared" si="0"/>
        <v>4.4409700000000003E-2</v>
      </c>
      <c r="P19" s="44">
        <f t="shared" si="1"/>
        <v>1.00918E-2</v>
      </c>
      <c r="Q19" s="44">
        <f t="shared" si="2"/>
        <v>5.8989999999999997E-4</v>
      </c>
      <c r="R19" s="44">
        <f t="shared" si="3"/>
        <v>9.4019999999999998E-4</v>
      </c>
    </row>
    <row r="20" spans="2:18" x14ac:dyDescent="0.25">
      <c r="B20" s="11" t="s">
        <v>31</v>
      </c>
      <c r="C20" s="44">
        <v>563.49999999999989</v>
      </c>
      <c r="D20" s="44"/>
      <c r="E20" s="44">
        <v>0</v>
      </c>
      <c r="F20" s="44">
        <v>0</v>
      </c>
      <c r="G20" s="44">
        <v>0</v>
      </c>
      <c r="H20" s="44">
        <v>0</v>
      </c>
      <c r="I20" s="44"/>
      <c r="J20" s="44">
        <v>0</v>
      </c>
      <c r="K20" s="44">
        <v>0</v>
      </c>
      <c r="L20" s="44">
        <v>0</v>
      </c>
      <c r="M20" s="44">
        <v>0</v>
      </c>
      <c r="O20" s="44">
        <f t="shared" si="0"/>
        <v>0</v>
      </c>
      <c r="P20" s="44">
        <f t="shared" si="1"/>
        <v>0</v>
      </c>
      <c r="Q20" s="44">
        <f t="shared" si="2"/>
        <v>0</v>
      </c>
      <c r="R20" s="44">
        <f t="shared" si="3"/>
        <v>0</v>
      </c>
    </row>
    <row r="21" spans="2:18" x14ac:dyDescent="0.25">
      <c r="B21" s="11" t="s">
        <v>32</v>
      </c>
      <c r="C21" s="44">
        <v>825.60063239999999</v>
      </c>
      <c r="D21" s="44"/>
      <c r="E21" s="44">
        <v>2.3428500000000001E-2</v>
      </c>
      <c r="F21" s="44">
        <v>5.3708000000000002E-3</v>
      </c>
      <c r="G21" s="44">
        <v>3.1589999999999998E-4</v>
      </c>
      <c r="H21" s="44">
        <v>5.0359999999999999E-4</v>
      </c>
      <c r="I21" s="44"/>
      <c r="J21" s="44">
        <v>14.3117825</v>
      </c>
      <c r="K21" s="44">
        <v>3.2189808000000002</v>
      </c>
      <c r="L21" s="44">
        <v>0.18679119999999999</v>
      </c>
      <c r="M21" s="44">
        <v>0.2976142</v>
      </c>
      <c r="O21" s="44">
        <f t="shared" si="0"/>
        <v>14.335210999999999</v>
      </c>
      <c r="P21" s="44">
        <f t="shared" si="1"/>
        <v>3.2243516000000003</v>
      </c>
      <c r="Q21" s="44">
        <f t="shared" si="2"/>
        <v>0.1871071</v>
      </c>
      <c r="R21" s="44">
        <f t="shared" si="3"/>
        <v>0.29811779999999999</v>
      </c>
    </row>
    <row r="22" spans="2:18" x14ac:dyDescent="0.25">
      <c r="B22" s="11" t="s">
        <v>33</v>
      </c>
      <c r="C22" s="44">
        <v>6664.4715851999999</v>
      </c>
      <c r="D22" s="44"/>
      <c r="E22" s="44">
        <v>12.9104739</v>
      </c>
      <c r="F22" s="44">
        <v>2.9537032999999999</v>
      </c>
      <c r="G22" s="44">
        <v>0.17413719999999999</v>
      </c>
      <c r="H22" s="44">
        <v>0.27820370000000011</v>
      </c>
      <c r="I22" s="44"/>
      <c r="J22" s="44">
        <v>60.199299400000001</v>
      </c>
      <c r="K22" s="44">
        <v>12.6870542</v>
      </c>
      <c r="L22" s="44">
        <v>0.73686079999999998</v>
      </c>
      <c r="M22" s="44">
        <v>1.202942</v>
      </c>
      <c r="O22" s="44">
        <f t="shared" si="0"/>
        <v>73.109773300000001</v>
      </c>
      <c r="P22" s="44">
        <f t="shared" si="1"/>
        <v>15.640757499999999</v>
      </c>
      <c r="Q22" s="44">
        <f t="shared" si="2"/>
        <v>0.91099799999999997</v>
      </c>
      <c r="R22" s="44">
        <f t="shared" si="3"/>
        <v>1.4811457000000001</v>
      </c>
    </row>
    <row r="23" spans="2:18" x14ac:dyDescent="0.25">
      <c r="B23" s="11" t="s">
        <v>34</v>
      </c>
      <c r="C23" s="44">
        <v>2709.7107415999999</v>
      </c>
      <c r="D23" s="44"/>
      <c r="E23" s="44">
        <v>6.7213478999999996</v>
      </c>
      <c r="F23" s="44">
        <v>1.4443672999999999</v>
      </c>
      <c r="G23" s="44">
        <v>8.2004400000000005E-2</v>
      </c>
      <c r="H23" s="44">
        <v>0.13124820000000001</v>
      </c>
      <c r="I23" s="44"/>
      <c r="J23" s="44">
        <v>32.8266171</v>
      </c>
      <c r="K23" s="44">
        <v>7.159340499999999</v>
      </c>
      <c r="L23" s="44">
        <v>0.45388859999999998</v>
      </c>
      <c r="M23" s="44">
        <v>0.76531379999999993</v>
      </c>
      <c r="O23" s="44">
        <f t="shared" si="0"/>
        <v>39.547964999999998</v>
      </c>
      <c r="P23" s="44">
        <f t="shared" si="1"/>
        <v>8.6037077999999987</v>
      </c>
      <c r="Q23" s="44">
        <f t="shared" si="2"/>
        <v>0.53589299999999995</v>
      </c>
      <c r="R23" s="44">
        <f t="shared" si="3"/>
        <v>0.89656199999999997</v>
      </c>
    </row>
    <row r="24" spans="2:18" x14ac:dyDescent="0.25">
      <c r="B24" s="11" t="s">
        <v>35</v>
      </c>
      <c r="C24" s="44">
        <v>18003.512617799999</v>
      </c>
      <c r="D24" s="44"/>
      <c r="E24" s="44">
        <v>151.32803200000001</v>
      </c>
      <c r="F24" s="44">
        <v>34.658865599999999</v>
      </c>
      <c r="G24" s="44">
        <v>2.0509362000000002</v>
      </c>
      <c r="H24" s="44">
        <v>3.2781902999999999</v>
      </c>
      <c r="I24" s="44"/>
      <c r="J24" s="44">
        <v>84.012697700000018</v>
      </c>
      <c r="K24" s="44">
        <v>18.107115</v>
      </c>
      <c r="L24" s="44">
        <v>1.0969641999999999</v>
      </c>
      <c r="M24" s="44">
        <v>1.8143189</v>
      </c>
      <c r="O24" s="44">
        <f t="shared" si="0"/>
        <v>235.34072970000003</v>
      </c>
      <c r="P24" s="44">
        <f t="shared" si="1"/>
        <v>52.765980599999999</v>
      </c>
      <c r="Q24" s="44">
        <f t="shared" si="2"/>
        <v>3.1479004000000002</v>
      </c>
      <c r="R24" s="44">
        <f t="shared" si="3"/>
        <v>5.0925092000000003</v>
      </c>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36</v>
      </c>
      <c r="C27" s="57">
        <f>SUM(C7:C26)</f>
        <v>73694.182889999996</v>
      </c>
      <c r="E27" s="57">
        <f>SUM(E7:E26)</f>
        <v>420.75776260000004</v>
      </c>
      <c r="F27" s="57">
        <f>SUM(F7:F26)</f>
        <v>95.470150099999998</v>
      </c>
      <c r="G27" s="57">
        <f>SUM(G7:G26)</f>
        <v>5.7696342000000005</v>
      </c>
      <c r="H27" s="57">
        <f>SUM(H7:H26)</f>
        <v>9.3532755999999999</v>
      </c>
      <c r="J27" s="57">
        <f>SUM(J7:J26)</f>
        <v>583.05593139999996</v>
      </c>
      <c r="K27" s="57">
        <f>SUM(K7:K26)</f>
        <v>127.7656533</v>
      </c>
      <c r="L27" s="57">
        <f>SUM(L7:L26)</f>
        <v>7.7330873999999987</v>
      </c>
      <c r="M27" s="57">
        <f>SUM(M7:M26)</f>
        <v>12.704360099999999</v>
      </c>
      <c r="O27" s="57">
        <f>SUM(O7:O26)</f>
        <v>1003.8136939999998</v>
      </c>
      <c r="P27" s="57">
        <f>SUM(P7:P26)</f>
        <v>223.23580339999998</v>
      </c>
      <c r="Q27" s="57">
        <f>SUM(Q7:Q26)</f>
        <v>13.502721599999997</v>
      </c>
      <c r="R27" s="57">
        <f>SUM(R7:R26)</f>
        <v>22.057635699999999</v>
      </c>
    </row>
    <row r="29" spans="2:18" x14ac:dyDescent="0.25">
      <c r="P29" s="44"/>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92</v>
      </c>
      <c r="C2" t="s">
        <v>93</v>
      </c>
    </row>
    <row r="4" spans="2:25" ht="15.75" customHeight="1" thickBot="1" x14ac:dyDescent="0.3">
      <c r="K4" s="172" t="s">
        <v>94</v>
      </c>
      <c r="L4" s="149"/>
      <c r="M4" s="149"/>
      <c r="N4" s="149"/>
      <c r="O4" s="149"/>
      <c r="P4" s="149"/>
      <c r="Q4" s="149"/>
    </row>
    <row r="5" spans="2:25" ht="36" customHeight="1" thickBot="1" x14ac:dyDescent="0.3">
      <c r="B5" s="52"/>
      <c r="C5" s="148" t="s">
        <v>95</v>
      </c>
      <c r="D5" s="147"/>
      <c r="E5" s="147"/>
      <c r="F5" s="46"/>
      <c r="G5" s="148" t="s">
        <v>96</v>
      </c>
      <c r="H5" s="147"/>
      <c r="I5" s="147"/>
      <c r="J5" s="46"/>
      <c r="K5" s="148" t="s">
        <v>97</v>
      </c>
      <c r="L5" s="147"/>
      <c r="M5" s="147"/>
      <c r="N5" s="46"/>
      <c r="O5" s="148" t="s">
        <v>98</v>
      </c>
      <c r="P5" s="147"/>
      <c r="Q5" s="147"/>
      <c r="R5" s="46"/>
      <c r="S5" s="148" t="s">
        <v>99</v>
      </c>
      <c r="T5" s="147"/>
      <c r="U5" s="147"/>
      <c r="V5" s="46"/>
      <c r="W5" s="148" t="s">
        <v>100</v>
      </c>
      <c r="X5" s="147"/>
      <c r="Y5" s="147"/>
    </row>
    <row r="6" spans="2:25" ht="15.75" customHeight="1" thickBot="1" x14ac:dyDescent="0.3">
      <c r="B6" s="53" t="s">
        <v>101</v>
      </c>
      <c r="C6" s="47" t="s">
        <v>77</v>
      </c>
      <c r="D6" s="47" t="s">
        <v>78</v>
      </c>
      <c r="E6" s="47" t="s">
        <v>79</v>
      </c>
      <c r="F6" s="47"/>
      <c r="G6" s="47" t="s">
        <v>77</v>
      </c>
      <c r="H6" s="47" t="s">
        <v>78</v>
      </c>
      <c r="I6" s="47" t="s">
        <v>79</v>
      </c>
      <c r="J6" s="47"/>
      <c r="K6" s="47" t="s">
        <v>77</v>
      </c>
      <c r="L6" s="47" t="s">
        <v>78</v>
      </c>
      <c r="M6" s="47" t="s">
        <v>79</v>
      </c>
      <c r="N6" s="47"/>
      <c r="O6" s="47" t="s">
        <v>77</v>
      </c>
      <c r="P6" s="47" t="s">
        <v>78</v>
      </c>
      <c r="Q6" s="47" t="s">
        <v>79</v>
      </c>
      <c r="R6" s="47"/>
      <c r="S6" s="47" t="s">
        <v>77</v>
      </c>
      <c r="T6" s="47" t="s">
        <v>78</v>
      </c>
      <c r="U6" s="47" t="s">
        <v>79</v>
      </c>
      <c r="V6" s="47"/>
      <c r="W6" s="47" t="s">
        <v>77</v>
      </c>
      <c r="X6" s="47" t="s">
        <v>78</v>
      </c>
      <c r="Y6" s="47" t="s">
        <v>79</v>
      </c>
    </row>
    <row r="7" spans="2:25" x14ac:dyDescent="0.25">
      <c r="B7" s="2" t="s">
        <v>18</v>
      </c>
      <c r="C7" s="127">
        <v>230.1750194</v>
      </c>
      <c r="D7" s="127">
        <v>575.53606510000009</v>
      </c>
      <c r="E7" s="127">
        <v>769.8086522000001</v>
      </c>
      <c r="F7" s="127"/>
      <c r="G7" s="127">
        <v>1294.8442602</v>
      </c>
      <c r="H7" s="127">
        <v>3057.1631047000001</v>
      </c>
      <c r="I7" s="127">
        <v>4072.691863</v>
      </c>
      <c r="J7" s="127"/>
      <c r="K7" s="127">
        <v>0</v>
      </c>
      <c r="L7" s="127">
        <v>1</v>
      </c>
      <c r="M7" s="127">
        <v>9</v>
      </c>
      <c r="N7" s="127"/>
      <c r="O7" s="127">
        <v>1</v>
      </c>
      <c r="P7" s="127">
        <v>4</v>
      </c>
      <c r="Q7" s="127">
        <v>45</v>
      </c>
      <c r="R7" s="125"/>
      <c r="S7" s="130">
        <f t="shared" ref="S7:S24" si="0">IFERROR(K7/C7, "NaN")</f>
        <v>0</v>
      </c>
      <c r="T7" s="130">
        <f t="shared" ref="T7:T24" si="1">IFERROR(L7/D7, "NaN")</f>
        <v>1.7375105760335781E-3</v>
      </c>
      <c r="U7" s="130">
        <f t="shared" ref="U7:U24" si="2">IFERROR(M7/E7, "NaN")</f>
        <v>1.1691216998249269E-2</v>
      </c>
      <c r="V7" s="130"/>
      <c r="W7" s="130">
        <f t="shared" ref="W7:W24" si="3">IFERROR(O7/G7, "NaN")</f>
        <v>7.7229365008386506E-4</v>
      </c>
      <c r="X7" s="130">
        <f t="shared" ref="X7:X24" si="4">IFERROR(P7/H7, "NaN")</f>
        <v>1.3084025493603883E-3</v>
      </c>
      <c r="Y7" s="130">
        <f t="shared" ref="Y7:Y24" si="5">IFERROR(Q7/I7, "NaN")</f>
        <v>1.1049203208526655E-2</v>
      </c>
    </row>
    <row r="8" spans="2:25" x14ac:dyDescent="0.25">
      <c r="B8" s="2" t="s">
        <v>19</v>
      </c>
      <c r="C8" s="127">
        <v>0</v>
      </c>
      <c r="D8" s="127">
        <v>0</v>
      </c>
      <c r="E8" s="127">
        <v>0</v>
      </c>
      <c r="F8" s="127"/>
      <c r="G8" s="127">
        <v>721.28</v>
      </c>
      <c r="H8" s="127">
        <v>1004.64</v>
      </c>
      <c r="I8" s="127">
        <v>1004.64</v>
      </c>
      <c r="J8" s="127"/>
      <c r="K8" s="127">
        <v>0</v>
      </c>
      <c r="L8" s="127">
        <v>0</v>
      </c>
      <c r="M8" s="127">
        <v>0</v>
      </c>
      <c r="N8" s="127"/>
      <c r="O8" s="127">
        <v>0</v>
      </c>
      <c r="P8" s="127">
        <v>19</v>
      </c>
      <c r="Q8" s="127">
        <v>79</v>
      </c>
      <c r="R8" s="125"/>
      <c r="S8" s="130" t="str">
        <f t="shared" si="0"/>
        <v>NaN</v>
      </c>
      <c r="T8" s="130" t="str">
        <f t="shared" si="1"/>
        <v>NaN</v>
      </c>
      <c r="U8" s="130" t="str">
        <f t="shared" si="2"/>
        <v>NaN</v>
      </c>
      <c r="V8" s="130"/>
      <c r="W8" s="130">
        <f t="shared" si="3"/>
        <v>0</v>
      </c>
      <c r="X8" s="130">
        <f t="shared" si="4"/>
        <v>1.891224717311674E-2</v>
      </c>
      <c r="Y8" s="130">
        <f t="shared" si="5"/>
        <v>7.8635132982959072E-2</v>
      </c>
    </row>
    <row r="9" spans="2:25" x14ac:dyDescent="0.25">
      <c r="B9" s="2" t="s">
        <v>20</v>
      </c>
      <c r="C9" s="127">
        <v>58.352159100000009</v>
      </c>
      <c r="D9" s="127">
        <v>218.10232289999999</v>
      </c>
      <c r="E9" s="127">
        <v>335.52792540000007</v>
      </c>
      <c r="F9" s="127"/>
      <c r="G9" s="127">
        <v>86.743634899999989</v>
      </c>
      <c r="H9" s="127">
        <v>256.10795589999998</v>
      </c>
      <c r="I9" s="127">
        <v>474.47608459999998</v>
      </c>
      <c r="J9" s="127"/>
      <c r="K9" s="127">
        <v>0</v>
      </c>
      <c r="L9" s="127">
        <v>1</v>
      </c>
      <c r="M9" s="127">
        <v>2</v>
      </c>
      <c r="N9" s="127"/>
      <c r="O9" s="127">
        <v>0</v>
      </c>
      <c r="P9" s="127">
        <v>0</v>
      </c>
      <c r="Q9" s="127">
        <v>0</v>
      </c>
      <c r="R9" s="125"/>
      <c r="S9" s="130">
        <f t="shared" si="0"/>
        <v>0</v>
      </c>
      <c r="T9" s="130">
        <f t="shared" si="1"/>
        <v>4.5850038949768563E-3</v>
      </c>
      <c r="U9" s="130">
        <f t="shared" si="2"/>
        <v>5.9607557183673976E-3</v>
      </c>
      <c r="V9" s="130"/>
      <c r="W9" s="130">
        <f t="shared" si="3"/>
        <v>0</v>
      </c>
      <c r="X9" s="130">
        <f t="shared" si="4"/>
        <v>0</v>
      </c>
      <c r="Y9" s="130">
        <f t="shared" si="5"/>
        <v>0</v>
      </c>
    </row>
    <row r="10" spans="2:25" x14ac:dyDescent="0.25">
      <c r="B10" s="2" t="s">
        <v>21</v>
      </c>
      <c r="C10" s="127">
        <v>12.642856800000001</v>
      </c>
      <c r="D10" s="127">
        <v>13.615384199999999</v>
      </c>
      <c r="E10" s="127">
        <v>25.285713399999999</v>
      </c>
      <c r="F10" s="127"/>
      <c r="G10" s="127">
        <v>32.920000399999999</v>
      </c>
      <c r="H10" s="127">
        <v>74.340000799999999</v>
      </c>
      <c r="I10" s="127">
        <v>132.4200008</v>
      </c>
      <c r="J10" s="127"/>
      <c r="K10" s="127">
        <v>0</v>
      </c>
      <c r="L10" s="127">
        <v>0</v>
      </c>
      <c r="M10" s="127">
        <v>0</v>
      </c>
      <c r="N10" s="127"/>
      <c r="O10" s="127">
        <v>0</v>
      </c>
      <c r="P10" s="127">
        <v>0</v>
      </c>
      <c r="Q10" s="127">
        <v>0</v>
      </c>
      <c r="R10" s="125"/>
      <c r="S10" s="130">
        <f t="shared" si="0"/>
        <v>0</v>
      </c>
      <c r="T10" s="130">
        <f t="shared" si="1"/>
        <v>0</v>
      </c>
      <c r="U10" s="130">
        <f t="shared" si="2"/>
        <v>0</v>
      </c>
      <c r="V10" s="130"/>
      <c r="W10" s="130">
        <f t="shared" si="3"/>
        <v>0</v>
      </c>
      <c r="X10" s="130">
        <f t="shared" si="4"/>
        <v>0</v>
      </c>
      <c r="Y10" s="130">
        <f t="shared" si="5"/>
        <v>0</v>
      </c>
    </row>
    <row r="11" spans="2:25" x14ac:dyDescent="0.25">
      <c r="B11" s="2" t="s">
        <v>22</v>
      </c>
      <c r="C11" s="127">
        <v>1561.1501332</v>
      </c>
      <c r="D11" s="127">
        <v>1897.4325968000001</v>
      </c>
      <c r="E11" s="127">
        <v>2126.959147</v>
      </c>
      <c r="F11" s="127"/>
      <c r="G11" s="127">
        <v>6055.6741718000003</v>
      </c>
      <c r="H11" s="127">
        <v>6788.3628423999999</v>
      </c>
      <c r="I11" s="127">
        <v>7189.2933111000002</v>
      </c>
      <c r="J11" s="127"/>
      <c r="K11" s="127">
        <v>354</v>
      </c>
      <c r="L11" s="127">
        <v>486</v>
      </c>
      <c r="M11" s="127">
        <v>650</v>
      </c>
      <c r="N11" s="127"/>
      <c r="O11" s="127">
        <v>1264</v>
      </c>
      <c r="P11" s="127">
        <v>1787</v>
      </c>
      <c r="Q11" s="127">
        <v>2470</v>
      </c>
      <c r="R11" s="125"/>
      <c r="S11" s="130">
        <f t="shared" si="0"/>
        <v>0.22675589776518235</v>
      </c>
      <c r="T11" s="130">
        <f t="shared" si="1"/>
        <v>0.25613558068920805</v>
      </c>
      <c r="U11" s="130">
        <f t="shared" si="2"/>
        <v>0.30560060399693234</v>
      </c>
      <c r="V11" s="130"/>
      <c r="W11" s="130">
        <f t="shared" si="3"/>
        <v>0.2087298563529362</v>
      </c>
      <c r="X11" s="130">
        <f t="shared" si="4"/>
        <v>0.26324462046112623</v>
      </c>
      <c r="Y11" s="130">
        <f t="shared" si="5"/>
        <v>0.34356645265625929</v>
      </c>
    </row>
    <row r="12" spans="2:25" x14ac:dyDescent="0.25">
      <c r="B12" s="2" t="s">
        <v>23</v>
      </c>
      <c r="C12" s="127">
        <v>130.93656290000001</v>
      </c>
      <c r="D12" s="127">
        <v>134.60768150000001</v>
      </c>
      <c r="E12" s="127">
        <v>140.8808932</v>
      </c>
      <c r="F12" s="127"/>
      <c r="G12" s="127">
        <v>2132.2813848000001</v>
      </c>
      <c r="H12" s="127">
        <v>2458.5945210999998</v>
      </c>
      <c r="I12" s="127">
        <v>2482.4892579000002</v>
      </c>
      <c r="J12" s="127"/>
      <c r="K12" s="127">
        <v>41</v>
      </c>
      <c r="L12" s="127">
        <v>56</v>
      </c>
      <c r="M12" s="127">
        <v>69</v>
      </c>
      <c r="N12" s="127"/>
      <c r="O12" s="127">
        <v>253</v>
      </c>
      <c r="P12" s="127">
        <v>375</v>
      </c>
      <c r="Q12" s="127">
        <v>530</v>
      </c>
      <c r="R12" s="125"/>
      <c r="S12" s="130">
        <f t="shared" si="0"/>
        <v>0.31312873266203628</v>
      </c>
      <c r="T12" s="130">
        <f t="shared" si="1"/>
        <v>0.41602380618969353</v>
      </c>
      <c r="U12" s="130">
        <f t="shared" si="2"/>
        <v>0.48977542967480275</v>
      </c>
      <c r="V12" s="130"/>
      <c r="W12" s="130">
        <f t="shared" si="3"/>
        <v>0.11865225753200975</v>
      </c>
      <c r="X12" s="130">
        <f t="shared" si="4"/>
        <v>0.15252616760579993</v>
      </c>
      <c r="Y12" s="130">
        <f t="shared" si="5"/>
        <v>0.21349538505086635</v>
      </c>
    </row>
    <row r="13" spans="2:25" x14ac:dyDescent="0.25">
      <c r="B13" s="2" t="s">
        <v>24</v>
      </c>
      <c r="C13" s="127">
        <v>34.981686199999999</v>
      </c>
      <c r="D13" s="127">
        <v>107.8311333</v>
      </c>
      <c r="E13" s="127">
        <v>237.4602964</v>
      </c>
      <c r="F13" s="127"/>
      <c r="G13" s="127">
        <v>465.08043570000001</v>
      </c>
      <c r="H13" s="127">
        <v>975.82307119999996</v>
      </c>
      <c r="I13" s="127">
        <v>1117.0007221000001</v>
      </c>
      <c r="J13" s="127"/>
      <c r="K13" s="127">
        <v>0</v>
      </c>
      <c r="L13" s="127">
        <v>0</v>
      </c>
      <c r="M13" s="127">
        <v>0</v>
      </c>
      <c r="N13" s="127"/>
      <c r="O13" s="127">
        <v>0</v>
      </c>
      <c r="P13" s="127">
        <v>1</v>
      </c>
      <c r="Q13" s="127">
        <v>1</v>
      </c>
      <c r="R13" s="125"/>
      <c r="S13" s="130">
        <f t="shared" si="0"/>
        <v>0</v>
      </c>
      <c r="T13" s="130">
        <f t="shared" si="1"/>
        <v>0</v>
      </c>
      <c r="U13" s="130">
        <f t="shared" si="2"/>
        <v>0</v>
      </c>
      <c r="V13" s="130"/>
      <c r="W13" s="130">
        <f t="shared" si="3"/>
        <v>0</v>
      </c>
      <c r="X13" s="130">
        <f t="shared" si="4"/>
        <v>1.0247759348119008E-3</v>
      </c>
      <c r="Y13" s="130">
        <f t="shared" si="5"/>
        <v>8.952545689674805E-4</v>
      </c>
    </row>
    <row r="14" spans="2:25" x14ac:dyDescent="0.25">
      <c r="B14" s="2" t="s">
        <v>25</v>
      </c>
      <c r="C14" s="127">
        <v>144.95346459999999</v>
      </c>
      <c r="D14" s="127">
        <v>278.51835549999998</v>
      </c>
      <c r="E14" s="127">
        <v>556.64323379999996</v>
      </c>
      <c r="F14" s="127"/>
      <c r="G14" s="127">
        <v>73.352942700000014</v>
      </c>
      <c r="H14" s="127">
        <v>165.3780974</v>
      </c>
      <c r="I14" s="127">
        <v>358.57270440000002</v>
      </c>
      <c r="J14" s="127"/>
      <c r="K14" s="127">
        <v>0</v>
      </c>
      <c r="L14" s="127">
        <v>0</v>
      </c>
      <c r="M14" s="127">
        <v>1</v>
      </c>
      <c r="N14" s="127"/>
      <c r="O14" s="127">
        <v>0</v>
      </c>
      <c r="P14" s="127">
        <v>0</v>
      </c>
      <c r="Q14" s="127">
        <v>1</v>
      </c>
      <c r="R14" s="125"/>
      <c r="S14" s="130">
        <f t="shared" si="0"/>
        <v>0</v>
      </c>
      <c r="T14" s="130">
        <f t="shared" si="1"/>
        <v>0</v>
      </c>
      <c r="U14" s="130">
        <f t="shared" si="2"/>
        <v>1.7964828085187804E-3</v>
      </c>
      <c r="V14" s="130"/>
      <c r="W14" s="130">
        <f t="shared" si="3"/>
        <v>0</v>
      </c>
      <c r="X14" s="130">
        <f t="shared" si="4"/>
        <v>0</v>
      </c>
      <c r="Y14" s="130">
        <f t="shared" si="5"/>
        <v>2.7888346985956466E-3</v>
      </c>
    </row>
    <row r="15" spans="2:25" x14ac:dyDescent="0.25">
      <c r="B15" s="11" t="s">
        <v>26</v>
      </c>
      <c r="C15" s="127">
        <v>1.0357143</v>
      </c>
      <c r="D15" s="127">
        <v>9.1987179999999995</v>
      </c>
      <c r="E15" s="127">
        <v>707.67476939999995</v>
      </c>
      <c r="F15" s="127"/>
      <c r="G15" s="127">
        <v>0</v>
      </c>
      <c r="H15" s="127">
        <v>74.800003099999998</v>
      </c>
      <c r="I15" s="127">
        <v>499.31727430000001</v>
      </c>
      <c r="J15" s="127"/>
      <c r="K15" s="127">
        <v>0</v>
      </c>
      <c r="L15" s="127">
        <v>0</v>
      </c>
      <c r="M15" s="127">
        <v>0</v>
      </c>
      <c r="N15" s="127"/>
      <c r="O15" s="127">
        <v>0</v>
      </c>
      <c r="P15" s="127">
        <v>0</v>
      </c>
      <c r="Q15" s="127">
        <v>0</v>
      </c>
      <c r="R15" s="125"/>
      <c r="S15" s="130">
        <f t="shared" si="0"/>
        <v>0</v>
      </c>
      <c r="T15" s="130">
        <f t="shared" si="1"/>
        <v>0</v>
      </c>
      <c r="U15" s="130">
        <f t="shared" si="2"/>
        <v>0</v>
      </c>
      <c r="V15" s="130"/>
      <c r="W15" s="130" t="str">
        <f t="shared" si="3"/>
        <v>NaN</v>
      </c>
      <c r="X15" s="130">
        <f t="shared" si="4"/>
        <v>0</v>
      </c>
      <c r="Y15" s="130">
        <f t="shared" si="5"/>
        <v>0</v>
      </c>
    </row>
    <row r="16" spans="2:25" x14ac:dyDescent="0.25">
      <c r="B16" s="11" t="s">
        <v>27</v>
      </c>
      <c r="C16" s="127">
        <v>80.785715400000001</v>
      </c>
      <c r="D16" s="127">
        <v>129.46428750000001</v>
      </c>
      <c r="E16" s="127">
        <v>166.75000230000001</v>
      </c>
      <c r="F16" s="127"/>
      <c r="G16" s="127">
        <v>272.37928090000003</v>
      </c>
      <c r="H16" s="127">
        <v>393.61211659999998</v>
      </c>
      <c r="I16" s="127">
        <v>535.06914800000004</v>
      </c>
      <c r="J16" s="127"/>
      <c r="K16" s="127">
        <v>2</v>
      </c>
      <c r="L16" s="127">
        <v>4</v>
      </c>
      <c r="M16" s="127">
        <v>14</v>
      </c>
      <c r="N16" s="127"/>
      <c r="O16" s="127">
        <v>7</v>
      </c>
      <c r="P16" s="127">
        <v>14</v>
      </c>
      <c r="Q16" s="127">
        <v>49</v>
      </c>
      <c r="R16" s="125"/>
      <c r="S16" s="130">
        <f t="shared" si="0"/>
        <v>2.4756852001585419E-2</v>
      </c>
      <c r="T16" s="130">
        <f t="shared" si="1"/>
        <v>3.0896551297978601E-2</v>
      </c>
      <c r="U16" s="130">
        <f t="shared" si="2"/>
        <v>8.3958019831463587E-2</v>
      </c>
      <c r="V16" s="130"/>
      <c r="W16" s="130">
        <f t="shared" si="3"/>
        <v>2.5699458405464934E-2</v>
      </c>
      <c r="X16" s="130">
        <f t="shared" si="4"/>
        <v>3.556801076382312E-2</v>
      </c>
      <c r="Y16" s="130">
        <f t="shared" si="5"/>
        <v>9.1576948854468432E-2</v>
      </c>
    </row>
    <row r="17" spans="2:25" x14ac:dyDescent="0.25">
      <c r="B17" s="11" t="s">
        <v>28</v>
      </c>
      <c r="C17" s="127">
        <v>2.1969924000000001</v>
      </c>
      <c r="D17" s="127">
        <v>5.8586463999999996</v>
      </c>
      <c r="E17" s="127">
        <v>24.166916400000002</v>
      </c>
      <c r="F17" s="127"/>
      <c r="G17" s="127">
        <v>11.822222200000001</v>
      </c>
      <c r="H17" s="127">
        <v>46.355555400000007</v>
      </c>
      <c r="I17" s="127">
        <v>171.17979790000001</v>
      </c>
      <c r="J17" s="127"/>
      <c r="K17" s="127">
        <v>0</v>
      </c>
      <c r="L17" s="127">
        <v>0</v>
      </c>
      <c r="M17" s="127">
        <v>0</v>
      </c>
      <c r="N17" s="127"/>
      <c r="O17" s="127">
        <v>0</v>
      </c>
      <c r="P17" s="127">
        <v>0</v>
      </c>
      <c r="Q17" s="127">
        <v>2</v>
      </c>
      <c r="R17" s="125"/>
      <c r="S17" s="130">
        <f t="shared" si="0"/>
        <v>0</v>
      </c>
      <c r="T17" s="130">
        <f t="shared" si="1"/>
        <v>0</v>
      </c>
      <c r="U17" s="130">
        <f t="shared" si="2"/>
        <v>0</v>
      </c>
      <c r="V17" s="130"/>
      <c r="W17" s="130">
        <f t="shared" si="3"/>
        <v>0</v>
      </c>
      <c r="X17" s="130">
        <f t="shared" si="4"/>
        <v>0</v>
      </c>
      <c r="Y17" s="130">
        <f t="shared" si="5"/>
        <v>1.1683621692136603E-2</v>
      </c>
    </row>
    <row r="18" spans="2:25" x14ac:dyDescent="0.25">
      <c r="B18" s="11" t="s">
        <v>29</v>
      </c>
      <c r="C18" s="127">
        <v>66.046120399999992</v>
      </c>
      <c r="D18" s="127">
        <v>101.2837584</v>
      </c>
      <c r="E18" s="127">
        <v>236.30748980000001</v>
      </c>
      <c r="F18" s="127"/>
      <c r="G18" s="127">
        <v>224.90128680000001</v>
      </c>
      <c r="H18" s="127">
        <v>435.73243339999999</v>
      </c>
      <c r="I18" s="127">
        <v>839.9500766000001</v>
      </c>
      <c r="J18" s="127"/>
      <c r="K18" s="127">
        <v>2</v>
      </c>
      <c r="L18" s="127">
        <v>3</v>
      </c>
      <c r="M18" s="127">
        <v>8</v>
      </c>
      <c r="N18" s="127"/>
      <c r="O18" s="127">
        <v>4</v>
      </c>
      <c r="P18" s="127">
        <v>7</v>
      </c>
      <c r="Q18" s="127">
        <v>22</v>
      </c>
      <c r="R18" s="125"/>
      <c r="S18" s="130">
        <f t="shared" si="0"/>
        <v>3.0281869516138909E-2</v>
      </c>
      <c r="T18" s="130">
        <f t="shared" si="1"/>
        <v>2.9619753920980089E-2</v>
      </c>
      <c r="U18" s="130">
        <f t="shared" si="2"/>
        <v>3.3854195678566255E-2</v>
      </c>
      <c r="V18" s="130"/>
      <c r="W18" s="130">
        <f t="shared" si="3"/>
        <v>1.7785580762626388E-2</v>
      </c>
      <c r="X18" s="130">
        <f t="shared" si="4"/>
        <v>1.6064904660365364E-2</v>
      </c>
      <c r="Y18" s="130">
        <f t="shared" si="5"/>
        <v>2.6192032851586739E-2</v>
      </c>
    </row>
    <row r="19" spans="2:25" x14ac:dyDescent="0.25">
      <c r="B19" s="11" t="s">
        <v>30</v>
      </c>
      <c r="C19" s="127">
        <v>1.5328358</v>
      </c>
      <c r="D19" s="127">
        <v>1.5328358</v>
      </c>
      <c r="E19" s="127">
        <v>1.5328358</v>
      </c>
      <c r="F19" s="127"/>
      <c r="G19" s="127">
        <v>785.68</v>
      </c>
      <c r="H19" s="127">
        <v>785.68</v>
      </c>
      <c r="I19" s="127">
        <v>785.68</v>
      </c>
      <c r="J19" s="127"/>
      <c r="K19" s="127">
        <v>0</v>
      </c>
      <c r="L19" s="127">
        <v>0</v>
      </c>
      <c r="M19" s="127">
        <v>1</v>
      </c>
      <c r="N19" s="127"/>
      <c r="O19" s="127">
        <v>220</v>
      </c>
      <c r="P19" s="127">
        <v>451</v>
      </c>
      <c r="Q19" s="127">
        <v>615</v>
      </c>
      <c r="R19" s="125"/>
      <c r="S19" s="130">
        <f t="shared" si="0"/>
        <v>0</v>
      </c>
      <c r="T19" s="130">
        <f t="shared" si="1"/>
        <v>0</v>
      </c>
      <c r="U19" s="130">
        <f t="shared" si="2"/>
        <v>0.65238559798772966</v>
      </c>
      <c r="V19" s="130"/>
      <c r="W19" s="130">
        <f t="shared" si="3"/>
        <v>0.28001221871499848</v>
      </c>
      <c r="X19" s="130">
        <f t="shared" si="4"/>
        <v>0.57402504836574686</v>
      </c>
      <c r="Y19" s="130">
        <f t="shared" si="5"/>
        <v>0.78276142958965489</v>
      </c>
    </row>
    <row r="20" spans="2:25" x14ac:dyDescent="0.25">
      <c r="B20" s="11" t="s">
        <v>31</v>
      </c>
      <c r="C20" s="127">
        <v>0</v>
      </c>
      <c r="D20" s="127">
        <v>0</v>
      </c>
      <c r="E20" s="127">
        <v>0</v>
      </c>
      <c r="F20" s="127"/>
      <c r="G20" s="127">
        <v>476.56000000000012</v>
      </c>
      <c r="H20" s="127">
        <v>563.49999999999989</v>
      </c>
      <c r="I20" s="127">
        <v>563.49999999999989</v>
      </c>
      <c r="J20" s="127"/>
      <c r="K20" s="127">
        <v>0</v>
      </c>
      <c r="L20" s="127">
        <v>0</v>
      </c>
      <c r="M20" s="127">
        <v>0</v>
      </c>
      <c r="N20" s="127"/>
      <c r="O20" s="127">
        <v>0</v>
      </c>
      <c r="P20" s="127">
        <v>3</v>
      </c>
      <c r="Q20" s="127">
        <v>206</v>
      </c>
      <c r="R20" s="125"/>
      <c r="S20" s="130" t="str">
        <f t="shared" si="0"/>
        <v>NaN</v>
      </c>
      <c r="T20" s="130" t="str">
        <f t="shared" si="1"/>
        <v>NaN</v>
      </c>
      <c r="U20" s="130" t="str">
        <f t="shared" si="2"/>
        <v>NaN</v>
      </c>
      <c r="V20" s="130"/>
      <c r="W20" s="130">
        <f t="shared" si="3"/>
        <v>0</v>
      </c>
      <c r="X20" s="130">
        <f t="shared" si="4"/>
        <v>5.3238686779059465E-3</v>
      </c>
      <c r="Y20" s="130">
        <f t="shared" si="5"/>
        <v>0.36557231588287498</v>
      </c>
    </row>
    <row r="21" spans="2:25" x14ac:dyDescent="0.25">
      <c r="B21" s="11" t="s">
        <v>32</v>
      </c>
      <c r="C21" s="127">
        <v>83.180553500000016</v>
      </c>
      <c r="D21" s="127">
        <v>83.180553500000016</v>
      </c>
      <c r="E21" s="127">
        <v>83.531526300000024</v>
      </c>
      <c r="F21" s="127"/>
      <c r="G21" s="127">
        <v>736.95984780000003</v>
      </c>
      <c r="H21" s="127">
        <v>736.95984780000003</v>
      </c>
      <c r="I21" s="127">
        <v>737.46689000000003</v>
      </c>
      <c r="J21" s="127"/>
      <c r="K21" s="127">
        <v>4</v>
      </c>
      <c r="L21" s="127">
        <v>7</v>
      </c>
      <c r="M21" s="127">
        <v>20</v>
      </c>
      <c r="N21" s="127"/>
      <c r="O21" s="127">
        <v>39</v>
      </c>
      <c r="P21" s="127">
        <v>62</v>
      </c>
      <c r="Q21" s="127">
        <v>186</v>
      </c>
      <c r="R21" s="125"/>
      <c r="S21" s="130">
        <f t="shared" si="0"/>
        <v>4.8088162818007686E-2</v>
      </c>
      <c r="T21" s="130">
        <f t="shared" si="1"/>
        <v>8.4154284931513459E-2</v>
      </c>
      <c r="U21" s="130">
        <f t="shared" si="2"/>
        <v>0.23943055856744228</v>
      </c>
      <c r="V21" s="130"/>
      <c r="W21" s="130">
        <f t="shared" si="3"/>
        <v>5.2920115141176623E-2</v>
      </c>
      <c r="X21" s="130">
        <f t="shared" si="4"/>
        <v>8.4129413814178225E-2</v>
      </c>
      <c r="Y21" s="130">
        <f t="shared" si="5"/>
        <v>0.25221471298867398</v>
      </c>
    </row>
    <row r="22" spans="2:25" x14ac:dyDescent="0.25">
      <c r="B22" s="11" t="s">
        <v>33</v>
      </c>
      <c r="C22" s="127">
        <v>566.95529699999997</v>
      </c>
      <c r="D22" s="127">
        <v>832.17899890000001</v>
      </c>
      <c r="E22" s="127">
        <v>900.2683293</v>
      </c>
      <c r="F22" s="127"/>
      <c r="G22" s="127">
        <v>2428.9951772999998</v>
      </c>
      <c r="H22" s="127">
        <v>4360.8785330000001</v>
      </c>
      <c r="I22" s="127">
        <v>4714.0938690000003</v>
      </c>
      <c r="J22" s="127"/>
      <c r="K22" s="127">
        <v>2</v>
      </c>
      <c r="L22" s="127">
        <v>54</v>
      </c>
      <c r="M22" s="127">
        <v>193</v>
      </c>
      <c r="N22" s="127"/>
      <c r="O22" s="127">
        <v>9</v>
      </c>
      <c r="P22" s="127">
        <v>572</v>
      </c>
      <c r="Q22" s="127">
        <v>1039</v>
      </c>
      <c r="R22" s="125"/>
      <c r="S22" s="130">
        <f t="shared" si="0"/>
        <v>3.5276149823149109E-3</v>
      </c>
      <c r="T22" s="130">
        <f t="shared" si="1"/>
        <v>6.4889885555125607E-2</v>
      </c>
      <c r="U22" s="130">
        <f t="shared" si="2"/>
        <v>0.21438052824769074</v>
      </c>
      <c r="V22" s="130"/>
      <c r="W22" s="130">
        <f t="shared" si="3"/>
        <v>3.7052358457146618E-3</v>
      </c>
      <c r="X22" s="130">
        <f t="shared" si="4"/>
        <v>0.13116623076554745</v>
      </c>
      <c r="Y22" s="130">
        <f t="shared" si="5"/>
        <v>0.22040290857008388</v>
      </c>
    </row>
    <row r="23" spans="2:25" x14ac:dyDescent="0.25">
      <c r="B23" s="11" t="s">
        <v>34</v>
      </c>
      <c r="C23" s="127">
        <v>248.45611410000001</v>
      </c>
      <c r="D23" s="127">
        <v>260.20344809999989</v>
      </c>
      <c r="E23" s="127">
        <v>265.48974840000011</v>
      </c>
      <c r="F23" s="127"/>
      <c r="G23" s="127">
        <v>2204.8944941999998</v>
      </c>
      <c r="H23" s="127">
        <v>2278.0292217000001</v>
      </c>
      <c r="I23" s="127">
        <v>2312.0138468</v>
      </c>
      <c r="J23" s="127"/>
      <c r="K23" s="127">
        <v>137</v>
      </c>
      <c r="L23" s="127">
        <v>164</v>
      </c>
      <c r="M23" s="127">
        <v>201</v>
      </c>
      <c r="N23" s="127"/>
      <c r="O23" s="127">
        <v>1072</v>
      </c>
      <c r="P23" s="127">
        <v>1264</v>
      </c>
      <c r="Q23" s="127">
        <v>1542</v>
      </c>
      <c r="R23" s="125"/>
      <c r="S23" s="130">
        <f t="shared" si="0"/>
        <v>0.55140522702073447</v>
      </c>
      <c r="T23" s="130">
        <f t="shared" si="1"/>
        <v>0.63027604437037466</v>
      </c>
      <c r="U23" s="130">
        <f t="shared" si="2"/>
        <v>0.75709138003009957</v>
      </c>
      <c r="V23" s="130"/>
      <c r="W23" s="130">
        <f t="shared" si="3"/>
        <v>0.48619106393521699</v>
      </c>
      <c r="X23" s="130">
        <f t="shared" si="4"/>
        <v>0.55486557764905597</v>
      </c>
      <c r="Y23" s="130">
        <f t="shared" si="5"/>
        <v>0.66695102286443619</v>
      </c>
    </row>
    <row r="24" spans="2:25" x14ac:dyDescent="0.25">
      <c r="B24" s="11" t="s">
        <v>35</v>
      </c>
      <c r="C24" s="127">
        <v>273.62877609999998</v>
      </c>
      <c r="D24" s="127">
        <v>466.49298179999988</v>
      </c>
      <c r="E24" s="127">
        <v>966.85168959999999</v>
      </c>
      <c r="F24" s="127"/>
      <c r="G24" s="127">
        <v>1324.0992510999999</v>
      </c>
      <c r="H24" s="127">
        <v>1655.0989843</v>
      </c>
      <c r="I24" s="127">
        <v>2261.6025893000001</v>
      </c>
      <c r="J24" s="127"/>
      <c r="K24" s="127">
        <v>4</v>
      </c>
      <c r="L24" s="127">
        <v>78</v>
      </c>
      <c r="M24" s="127">
        <v>183</v>
      </c>
      <c r="N24" s="127"/>
      <c r="O24" s="127">
        <v>60</v>
      </c>
      <c r="P24" s="127">
        <v>155</v>
      </c>
      <c r="Q24" s="127">
        <v>509</v>
      </c>
      <c r="R24" s="125"/>
      <c r="S24" s="130">
        <f t="shared" si="0"/>
        <v>1.4618345544688494E-2</v>
      </c>
      <c r="T24" s="130">
        <f t="shared" si="1"/>
        <v>0.16720508784297433</v>
      </c>
      <c r="U24" s="130">
        <f t="shared" si="2"/>
        <v>0.18927411718720752</v>
      </c>
      <c r="V24" s="130"/>
      <c r="W24" s="130">
        <f t="shared" si="3"/>
        <v>4.5313823680630284E-2</v>
      </c>
      <c r="X24" s="130">
        <f t="shared" si="4"/>
        <v>9.3649987988818073E-2</v>
      </c>
      <c r="Y24" s="130">
        <f t="shared" si="5"/>
        <v>0.22506164540497062</v>
      </c>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36</v>
      </c>
      <c r="C26" s="60">
        <f>SUM(C7:C25)</f>
        <v>3497.0100011999994</v>
      </c>
      <c r="D26" s="60">
        <f>SUM(D7:D25)</f>
        <v>5115.0377677000006</v>
      </c>
      <c r="E26" s="60">
        <f>SUM(E7:E25)</f>
        <v>7545.1391687000014</v>
      </c>
      <c r="F26" s="60"/>
      <c r="G26" s="60">
        <f>SUM(G7:G25)</f>
        <v>19328.468390800001</v>
      </c>
      <c r="H26" s="60">
        <f>SUM(H7:H25)</f>
        <v>26111.056288799995</v>
      </c>
      <c r="I26" s="60">
        <f>SUM(I7:I25)</f>
        <v>30251.457435800006</v>
      </c>
      <c r="J26" s="60"/>
      <c r="K26" s="60">
        <f>SUM(K7:K25)</f>
        <v>546</v>
      </c>
      <c r="L26" s="60">
        <f>SUM(L7:L25)</f>
        <v>854</v>
      </c>
      <c r="M26" s="60">
        <f>SUM(M7:M25)</f>
        <v>1351</v>
      </c>
      <c r="N26" s="60"/>
      <c r="O26" s="60">
        <f>SUM(O7:O25)</f>
        <v>2929</v>
      </c>
      <c r="P26" s="60">
        <f>SUM(P7:P25)</f>
        <v>4714</v>
      </c>
      <c r="Q26" s="60">
        <f>SUM(Q7:Q25)</f>
        <v>7296</v>
      </c>
      <c r="R26" s="59"/>
      <c r="S26" s="61">
        <f t="shared" ref="S26:U26" si="6">IFERROR(K26/C26, "NaN")</f>
        <v>0.15613338246463124</v>
      </c>
      <c r="T26" s="61">
        <f t="shared" si="6"/>
        <v>0.16695868902332756</v>
      </c>
      <c r="U26" s="61">
        <f t="shared" si="6"/>
        <v>0.17905567674675141</v>
      </c>
      <c r="V26" s="61"/>
      <c r="W26" s="61">
        <f t="shared" ref="W26:Y26" si="7">IFERROR(O26/G26, "NaN")</f>
        <v>0.15153813229164867</v>
      </c>
      <c r="X26" s="61">
        <f t="shared" si="7"/>
        <v>0.18053654926330998</v>
      </c>
      <c r="Y26" s="61">
        <f t="shared" si="7"/>
        <v>0.24117846273964338</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102</v>
      </c>
      <c r="C2" t="s">
        <v>103</v>
      </c>
    </row>
    <row r="4" spans="2:14" ht="15.75" customHeight="1" thickBot="1" x14ac:dyDescent="0.3"/>
    <row r="5" spans="2:14" ht="15.75" customHeight="1" thickBot="1" x14ac:dyDescent="0.3">
      <c r="B5" s="65"/>
      <c r="C5" s="173" t="s">
        <v>104</v>
      </c>
      <c r="D5" s="173" t="s">
        <v>105</v>
      </c>
      <c r="E5" s="46"/>
      <c r="F5" s="156" t="s">
        <v>106</v>
      </c>
      <c r="G5" s="147"/>
      <c r="H5" s="147"/>
      <c r="I5" s="147"/>
      <c r="J5" s="65"/>
      <c r="K5" s="156" t="s">
        <v>107</v>
      </c>
      <c r="L5" s="147"/>
      <c r="M5" s="147"/>
      <c r="N5" s="147"/>
    </row>
    <row r="6" spans="2:14" ht="54" customHeight="1" thickBot="1" x14ac:dyDescent="0.3">
      <c r="B6" s="10" t="s">
        <v>14</v>
      </c>
      <c r="C6" s="165"/>
      <c r="D6" s="165"/>
      <c r="E6" s="5"/>
      <c r="F6" s="10" t="s">
        <v>108</v>
      </c>
      <c r="G6" s="10" t="s">
        <v>109</v>
      </c>
      <c r="H6" s="10" t="s">
        <v>54</v>
      </c>
      <c r="I6" s="10" t="s">
        <v>110</v>
      </c>
      <c r="J6" s="10"/>
      <c r="K6" s="10" t="s">
        <v>108</v>
      </c>
      <c r="L6" s="10" t="s">
        <v>109</v>
      </c>
      <c r="M6" s="10" t="s">
        <v>54</v>
      </c>
      <c r="N6" s="10" t="s">
        <v>110</v>
      </c>
    </row>
    <row r="7" spans="2:14" x14ac:dyDescent="0.25">
      <c r="B7" s="2" t="s">
        <v>18</v>
      </c>
      <c r="C7" s="44">
        <v>1473.7576168999999</v>
      </c>
      <c r="D7" s="44">
        <v>8902.8340072999999</v>
      </c>
      <c r="E7" s="44"/>
      <c r="F7" s="44">
        <v>18</v>
      </c>
      <c r="G7" s="44">
        <v>37</v>
      </c>
      <c r="H7" s="44">
        <v>55</v>
      </c>
      <c r="I7" s="130">
        <f t="shared" ref="I7:I24" si="0">IFERROR(F7/H7, "NaN")</f>
        <v>0.32727272727272727</v>
      </c>
      <c r="J7" s="44"/>
      <c r="K7" s="44">
        <v>135</v>
      </c>
      <c r="L7" s="44">
        <v>991</v>
      </c>
      <c r="M7" s="44">
        <v>1125</v>
      </c>
      <c r="N7" s="45">
        <f t="shared" ref="N7:N24" si="1">IFERROR(K7/M7, "NaN")</f>
        <v>0.12</v>
      </c>
    </row>
    <row r="8" spans="2:14" x14ac:dyDescent="0.25">
      <c r="B8" s="2" t="s">
        <v>19</v>
      </c>
      <c r="C8" s="44">
        <v>0</v>
      </c>
      <c r="D8" s="44">
        <v>1004.64</v>
      </c>
      <c r="E8" s="44"/>
      <c r="F8" s="44">
        <v>10</v>
      </c>
      <c r="G8" s="44">
        <v>69</v>
      </c>
      <c r="H8" s="44">
        <v>79</v>
      </c>
      <c r="I8" s="130">
        <f t="shared" si="0"/>
        <v>0.12658227848101267</v>
      </c>
      <c r="J8" s="44"/>
      <c r="K8" s="44">
        <v>21</v>
      </c>
      <c r="L8" s="44">
        <v>375</v>
      </c>
      <c r="M8" s="44">
        <v>397</v>
      </c>
      <c r="N8" s="45">
        <f t="shared" si="1"/>
        <v>5.2896725440806043E-2</v>
      </c>
    </row>
    <row r="9" spans="2:14" x14ac:dyDescent="0.25">
      <c r="B9" s="2" t="s">
        <v>20</v>
      </c>
      <c r="C9" s="44">
        <v>744.21470420000014</v>
      </c>
      <c r="D9" s="44">
        <v>1725.5681973000001</v>
      </c>
      <c r="E9" s="44"/>
      <c r="F9" s="44">
        <v>1</v>
      </c>
      <c r="G9" s="44">
        <v>1</v>
      </c>
      <c r="H9" s="44">
        <v>2</v>
      </c>
      <c r="I9" s="130">
        <f t="shared" si="0"/>
        <v>0.5</v>
      </c>
      <c r="J9" s="44"/>
      <c r="K9" s="44">
        <v>23</v>
      </c>
      <c r="L9" s="44">
        <v>58</v>
      </c>
      <c r="M9" s="44">
        <v>81</v>
      </c>
      <c r="N9" s="45">
        <f t="shared" si="1"/>
        <v>0.2839506172839506</v>
      </c>
    </row>
    <row r="10" spans="2:14" x14ac:dyDescent="0.25">
      <c r="B10" s="2" t="s">
        <v>21</v>
      </c>
      <c r="C10" s="44">
        <v>341.357123</v>
      </c>
      <c r="D10" s="44">
        <v>867.45615959999998</v>
      </c>
      <c r="E10" s="44"/>
      <c r="F10" s="44">
        <v>0</v>
      </c>
      <c r="G10" s="44">
        <v>0</v>
      </c>
      <c r="H10" s="44">
        <v>0</v>
      </c>
      <c r="I10" s="130" t="str">
        <f t="shared" si="0"/>
        <v>NaN</v>
      </c>
      <c r="J10" s="44"/>
      <c r="K10" s="44">
        <v>1</v>
      </c>
      <c r="L10" s="44">
        <v>6</v>
      </c>
      <c r="M10" s="44">
        <v>7</v>
      </c>
      <c r="N10" s="45">
        <f t="shared" si="1"/>
        <v>0.14285714285714285</v>
      </c>
    </row>
    <row r="11" spans="2:14" x14ac:dyDescent="0.25">
      <c r="B11" s="2" t="s">
        <v>22</v>
      </c>
      <c r="C11" s="44">
        <v>2290.2386845999999</v>
      </c>
      <c r="D11" s="44">
        <v>10097.5103153</v>
      </c>
      <c r="E11" s="44"/>
      <c r="F11" s="44">
        <v>243</v>
      </c>
      <c r="G11" s="44">
        <v>2877</v>
      </c>
      <c r="H11" s="44">
        <v>3120</v>
      </c>
      <c r="I11" s="130">
        <f t="shared" si="0"/>
        <v>7.7884615384615385E-2</v>
      </c>
      <c r="J11" s="44"/>
      <c r="K11" s="44">
        <v>268</v>
      </c>
      <c r="L11" s="44">
        <v>5123</v>
      </c>
      <c r="M11" s="44">
        <v>5391</v>
      </c>
      <c r="N11" s="45">
        <f t="shared" si="1"/>
        <v>4.9712483769245037E-2</v>
      </c>
    </row>
    <row r="12" spans="2:14" x14ac:dyDescent="0.25">
      <c r="B12" s="2" t="s">
        <v>23</v>
      </c>
      <c r="C12" s="44">
        <v>150.67283269999999</v>
      </c>
      <c r="D12" s="44">
        <v>2669.4214975999998</v>
      </c>
      <c r="E12" s="44"/>
      <c r="F12" s="44">
        <v>52</v>
      </c>
      <c r="G12" s="44">
        <v>547</v>
      </c>
      <c r="H12" s="44">
        <v>599</v>
      </c>
      <c r="I12" s="130">
        <f t="shared" si="0"/>
        <v>8.681135225375626E-2</v>
      </c>
      <c r="J12" s="44"/>
      <c r="K12" s="44">
        <v>75</v>
      </c>
      <c r="L12" s="44">
        <v>1178</v>
      </c>
      <c r="M12" s="44">
        <v>1252</v>
      </c>
      <c r="N12" s="45">
        <f t="shared" si="1"/>
        <v>5.9904153354632589E-2</v>
      </c>
    </row>
    <row r="13" spans="2:14" x14ac:dyDescent="0.25">
      <c r="B13" s="2" t="s">
        <v>24</v>
      </c>
      <c r="C13" s="44">
        <v>667.05777079999996</v>
      </c>
      <c r="D13" s="44">
        <v>2330.5942920000002</v>
      </c>
      <c r="E13" s="44"/>
      <c r="F13" s="44">
        <v>0</v>
      </c>
      <c r="G13" s="44">
        <v>1</v>
      </c>
      <c r="H13" s="44">
        <v>1</v>
      </c>
      <c r="I13" s="130">
        <f t="shared" si="0"/>
        <v>0</v>
      </c>
      <c r="J13" s="44"/>
      <c r="K13" s="44">
        <v>15</v>
      </c>
      <c r="L13" s="44">
        <v>160</v>
      </c>
      <c r="M13" s="44">
        <v>175</v>
      </c>
      <c r="N13" s="45">
        <f t="shared" si="1"/>
        <v>8.5714285714285715E-2</v>
      </c>
    </row>
    <row r="14" spans="2:14" x14ac:dyDescent="0.25">
      <c r="B14" s="2" t="s">
        <v>25</v>
      </c>
      <c r="C14" s="44">
        <v>2523.4789710999999</v>
      </c>
      <c r="D14" s="44">
        <v>3224.7178488</v>
      </c>
      <c r="E14" s="44"/>
      <c r="F14" s="44">
        <v>1</v>
      </c>
      <c r="G14" s="44">
        <v>1</v>
      </c>
      <c r="H14" s="44">
        <v>1</v>
      </c>
      <c r="I14" s="130">
        <f t="shared" si="0"/>
        <v>1</v>
      </c>
      <c r="J14" s="44"/>
      <c r="K14" s="44">
        <v>13</v>
      </c>
      <c r="L14" s="44">
        <v>75</v>
      </c>
      <c r="M14" s="44">
        <v>88</v>
      </c>
      <c r="N14" s="45">
        <f t="shared" si="1"/>
        <v>0.14772727272727273</v>
      </c>
    </row>
    <row r="15" spans="2:14" x14ac:dyDescent="0.25">
      <c r="B15" s="11" t="s">
        <v>26</v>
      </c>
      <c r="C15" s="44">
        <v>5439.4784588000002</v>
      </c>
      <c r="D15" s="44">
        <v>6491.9398465000004</v>
      </c>
      <c r="E15" s="44"/>
      <c r="F15" s="44">
        <v>0</v>
      </c>
      <c r="G15" s="44">
        <v>0</v>
      </c>
      <c r="H15" s="44">
        <v>0</v>
      </c>
      <c r="I15" s="130" t="str">
        <f t="shared" si="0"/>
        <v>NaN</v>
      </c>
      <c r="J15" s="44"/>
      <c r="K15" s="44">
        <v>8</v>
      </c>
      <c r="L15" s="44">
        <v>17</v>
      </c>
      <c r="M15" s="44">
        <v>25</v>
      </c>
      <c r="N15" s="45">
        <f t="shared" si="1"/>
        <v>0.32</v>
      </c>
    </row>
    <row r="16" spans="2:14" x14ac:dyDescent="0.25">
      <c r="B16" s="11" t="s">
        <v>27</v>
      </c>
      <c r="C16" s="44">
        <v>224.7500031000001</v>
      </c>
      <c r="D16" s="44">
        <v>975.19763009999997</v>
      </c>
      <c r="E16" s="44"/>
      <c r="F16" s="44">
        <v>20</v>
      </c>
      <c r="G16" s="44">
        <v>43</v>
      </c>
      <c r="H16" s="44">
        <v>63</v>
      </c>
      <c r="I16" s="130">
        <f t="shared" si="0"/>
        <v>0.31746031746031744</v>
      </c>
      <c r="J16" s="44"/>
      <c r="K16" s="44">
        <v>32</v>
      </c>
      <c r="L16" s="44">
        <v>252</v>
      </c>
      <c r="M16" s="44">
        <v>284</v>
      </c>
      <c r="N16" s="45">
        <f t="shared" si="1"/>
        <v>0.11267605633802817</v>
      </c>
    </row>
    <row r="17" spans="2:14" x14ac:dyDescent="0.25">
      <c r="B17" s="11" t="s">
        <v>28</v>
      </c>
      <c r="C17" s="44">
        <v>507.50524439999992</v>
      </c>
      <c r="D17" s="44">
        <v>3073.562872</v>
      </c>
      <c r="E17" s="44"/>
      <c r="F17" s="44">
        <v>1</v>
      </c>
      <c r="G17" s="44">
        <v>2</v>
      </c>
      <c r="H17" s="44">
        <v>2</v>
      </c>
      <c r="I17" s="130">
        <f t="shared" si="0"/>
        <v>0.5</v>
      </c>
      <c r="J17" s="44"/>
      <c r="K17" s="44">
        <v>5</v>
      </c>
      <c r="L17" s="44">
        <v>51</v>
      </c>
      <c r="M17" s="44">
        <v>57</v>
      </c>
      <c r="N17" s="45">
        <f t="shared" si="1"/>
        <v>8.771929824561403E-2</v>
      </c>
    </row>
    <row r="18" spans="2:14" x14ac:dyDescent="0.25">
      <c r="B18" s="11" t="s">
        <v>29</v>
      </c>
      <c r="C18" s="44">
        <v>897.58003629999985</v>
      </c>
      <c r="D18" s="44">
        <v>2776.7318107000001</v>
      </c>
      <c r="E18" s="44"/>
      <c r="F18" s="44">
        <v>9</v>
      </c>
      <c r="G18" s="44">
        <v>22</v>
      </c>
      <c r="H18" s="44">
        <v>30</v>
      </c>
      <c r="I18" s="130">
        <f t="shared" si="0"/>
        <v>0.3</v>
      </c>
      <c r="J18" s="44"/>
      <c r="K18" s="44">
        <v>40</v>
      </c>
      <c r="L18" s="44">
        <v>258</v>
      </c>
      <c r="M18" s="44">
        <v>298</v>
      </c>
      <c r="N18" s="45">
        <f t="shared" si="1"/>
        <v>0.13422818791946309</v>
      </c>
    </row>
    <row r="19" spans="2:14" x14ac:dyDescent="0.25">
      <c r="B19" s="11" t="s">
        <v>30</v>
      </c>
      <c r="C19" s="44">
        <v>1.5328358</v>
      </c>
      <c r="D19" s="44">
        <v>787.21283579999999</v>
      </c>
      <c r="E19" s="44"/>
      <c r="F19" s="44">
        <v>71</v>
      </c>
      <c r="G19" s="44">
        <v>544</v>
      </c>
      <c r="H19" s="44">
        <v>615</v>
      </c>
      <c r="I19" s="130">
        <f t="shared" si="0"/>
        <v>0.11544715447154472</v>
      </c>
      <c r="J19" s="44"/>
      <c r="K19" s="44">
        <v>39</v>
      </c>
      <c r="L19" s="44">
        <v>671</v>
      </c>
      <c r="M19" s="44">
        <v>710</v>
      </c>
      <c r="N19" s="45">
        <f t="shared" si="1"/>
        <v>5.4929577464788736E-2</v>
      </c>
    </row>
    <row r="20" spans="2:14" x14ac:dyDescent="0.25">
      <c r="B20" s="11" t="s">
        <v>31</v>
      </c>
      <c r="C20" s="44">
        <v>0</v>
      </c>
      <c r="D20" s="44">
        <v>563.49999999999989</v>
      </c>
      <c r="E20" s="44"/>
      <c r="F20" s="44">
        <v>39</v>
      </c>
      <c r="G20" s="44">
        <v>167</v>
      </c>
      <c r="H20" s="44">
        <v>206</v>
      </c>
      <c r="I20" s="130">
        <f t="shared" si="0"/>
        <v>0.18932038834951456</v>
      </c>
      <c r="J20" s="44"/>
      <c r="K20" s="44">
        <v>30</v>
      </c>
      <c r="L20" s="44">
        <v>351</v>
      </c>
      <c r="M20" s="44">
        <v>381</v>
      </c>
      <c r="N20" s="45">
        <f t="shared" si="1"/>
        <v>7.874015748031496E-2</v>
      </c>
    </row>
    <row r="21" spans="2:14" x14ac:dyDescent="0.25">
      <c r="B21" s="11" t="s">
        <v>32</v>
      </c>
      <c r="C21" s="44">
        <v>84.584444700000006</v>
      </c>
      <c r="D21" s="44">
        <v>825.60063239999999</v>
      </c>
      <c r="E21" s="44"/>
      <c r="F21" s="44">
        <v>26</v>
      </c>
      <c r="G21" s="44">
        <v>181</v>
      </c>
      <c r="H21" s="44">
        <v>206</v>
      </c>
      <c r="I21" s="130">
        <f t="shared" si="0"/>
        <v>0.12621359223300971</v>
      </c>
      <c r="J21" s="44"/>
      <c r="K21" s="44">
        <v>24</v>
      </c>
      <c r="L21" s="44">
        <v>462</v>
      </c>
      <c r="M21" s="44">
        <v>486</v>
      </c>
      <c r="N21" s="45">
        <f t="shared" si="1"/>
        <v>4.9382716049382713E-2</v>
      </c>
    </row>
    <row r="22" spans="2:14" x14ac:dyDescent="0.25">
      <c r="B22" s="11" t="s">
        <v>33</v>
      </c>
      <c r="C22" s="44">
        <v>1215.9277552999999</v>
      </c>
      <c r="D22" s="44">
        <v>6664.4715851999999</v>
      </c>
      <c r="E22" s="44"/>
      <c r="F22" s="44">
        <v>133</v>
      </c>
      <c r="G22" s="44">
        <v>1100</v>
      </c>
      <c r="H22" s="44">
        <v>1233</v>
      </c>
      <c r="I22" s="130">
        <f t="shared" si="0"/>
        <v>0.10786699107866991</v>
      </c>
      <c r="J22" s="44"/>
      <c r="K22" s="44">
        <v>184</v>
      </c>
      <c r="L22" s="44">
        <v>2651</v>
      </c>
      <c r="M22" s="44">
        <v>2835</v>
      </c>
      <c r="N22" s="45">
        <f t="shared" si="1"/>
        <v>6.4902998236331569E-2</v>
      </c>
    </row>
    <row r="23" spans="2:14" x14ac:dyDescent="0.25">
      <c r="B23" s="11" t="s">
        <v>34</v>
      </c>
      <c r="C23" s="44">
        <v>287.80968300000001</v>
      </c>
      <c r="D23" s="44">
        <v>2709.7107415999999</v>
      </c>
      <c r="E23" s="44"/>
      <c r="F23" s="44">
        <v>64</v>
      </c>
      <c r="G23" s="44">
        <v>1679</v>
      </c>
      <c r="H23" s="44">
        <v>1743</v>
      </c>
      <c r="I23" s="130">
        <f t="shared" si="0"/>
        <v>3.6718301778542739E-2</v>
      </c>
      <c r="J23" s="44"/>
      <c r="K23" s="44">
        <v>57</v>
      </c>
      <c r="L23" s="44">
        <v>2015</v>
      </c>
      <c r="M23" s="44">
        <v>2072</v>
      </c>
      <c r="N23" s="45">
        <f t="shared" si="1"/>
        <v>2.750965250965251E-2</v>
      </c>
    </row>
    <row r="24" spans="2:14" x14ac:dyDescent="0.25">
      <c r="B24" s="11" t="s">
        <v>35</v>
      </c>
      <c r="C24" s="44">
        <v>10279.0537532</v>
      </c>
      <c r="D24" s="44">
        <v>18003.512617799999</v>
      </c>
      <c r="E24" s="44"/>
      <c r="F24" s="44">
        <v>212</v>
      </c>
      <c r="G24" s="44">
        <v>480</v>
      </c>
      <c r="H24" s="44">
        <v>692</v>
      </c>
      <c r="I24" s="130">
        <f t="shared" si="0"/>
        <v>0.30635838150289019</v>
      </c>
      <c r="J24" s="44"/>
      <c r="K24" s="44">
        <v>266</v>
      </c>
      <c r="L24" s="44">
        <v>1053</v>
      </c>
      <c r="M24" s="44">
        <v>1319</v>
      </c>
      <c r="N24" s="45">
        <f t="shared" si="1"/>
        <v>0.20166793025018953</v>
      </c>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36</v>
      </c>
      <c r="C27" s="63">
        <f>SUM(C7:C26)</f>
        <v>27128.999917900001</v>
      </c>
      <c r="D27" s="63">
        <f>SUM(D7:D26)</f>
        <v>73694.182889999996</v>
      </c>
      <c r="E27" s="44"/>
      <c r="F27" s="63">
        <f>SUM(F7:F26)</f>
        <v>900</v>
      </c>
      <c r="G27" s="63">
        <f>SUM(G7:G26)</f>
        <v>7751</v>
      </c>
      <c r="H27" s="63">
        <f>SUM(H7:H26)</f>
        <v>8647</v>
      </c>
      <c r="I27" s="64">
        <f t="shared" ref="I27" si="2">IFERROR(F27/H27, "NaN")</f>
        <v>0.10408234069619521</v>
      </c>
      <c r="K27" s="63">
        <f>SUM(K7:K26)</f>
        <v>1236</v>
      </c>
      <c r="L27" s="63">
        <f>SUM(L7:L26)</f>
        <v>15747</v>
      </c>
      <c r="M27" s="63">
        <f>SUM(M7:M26)</f>
        <v>16983</v>
      </c>
      <c r="N27" s="64">
        <f t="shared" ref="N27" si="3">IFERROR(K27/M27, "NaN")</f>
        <v>7.2778661013955137E-2</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BB28"/>
  <sheetViews>
    <sheetView workbookViewId="0"/>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8" max="48" width="2.7109375" customWidth="1"/>
  </cols>
  <sheetData>
    <row r="1" spans="2:54" x14ac:dyDescent="0.25">
      <c r="B1" s="75" t="s">
        <v>111</v>
      </c>
    </row>
    <row r="2" spans="2:54" x14ac:dyDescent="0.25">
      <c r="B2" t="s">
        <v>112</v>
      </c>
    </row>
    <row r="3" spans="2:54" ht="15.75" customHeight="1" thickBot="1" x14ac:dyDescent="0.3">
      <c r="AE3" s="39"/>
      <c r="AF3" s="39" t="s">
        <v>113</v>
      </c>
      <c r="AJ3" s="39" t="s">
        <v>113</v>
      </c>
      <c r="AM3" s="122" t="s">
        <v>114</v>
      </c>
      <c r="AN3" s="122"/>
      <c r="AO3" s="123"/>
      <c r="AP3" s="123"/>
      <c r="AR3" s="122" t="s">
        <v>114</v>
      </c>
      <c r="AS3" s="122"/>
      <c r="AT3" s="123"/>
      <c r="AU3" s="123"/>
      <c r="AW3" s="200" t="s">
        <v>207</v>
      </c>
      <c r="AX3" s="200"/>
      <c r="AY3" s="200"/>
    </row>
    <row r="4" spans="2:54" ht="15.75" customHeight="1" thickBot="1" x14ac:dyDescent="0.3">
      <c r="D4" s="44"/>
      <c r="E4" s="44"/>
      <c r="G4" s="156" t="s">
        <v>5</v>
      </c>
      <c r="H4" s="147"/>
      <c r="I4" s="147"/>
      <c r="J4" s="147"/>
      <c r="K4" s="147"/>
      <c r="L4" s="147"/>
      <c r="M4" s="147"/>
      <c r="N4" s="147"/>
      <c r="O4" s="147"/>
      <c r="P4" s="147"/>
      <c r="Q4" s="147"/>
      <c r="S4" s="156" t="s">
        <v>6</v>
      </c>
      <c r="T4" s="147"/>
      <c r="U4" s="147"/>
      <c r="V4" s="147"/>
      <c r="W4" s="147"/>
      <c r="X4" s="147"/>
      <c r="Y4" s="147"/>
      <c r="Z4" s="147"/>
      <c r="AA4" s="147"/>
      <c r="AB4" s="147"/>
      <c r="AC4" s="147"/>
      <c r="AE4" s="156" t="s">
        <v>115</v>
      </c>
      <c r="AF4" s="147"/>
      <c r="AG4" s="147"/>
      <c r="AI4" s="156" t="s">
        <v>116</v>
      </c>
      <c r="AJ4" s="147"/>
      <c r="AK4" s="147"/>
      <c r="AM4" s="156" t="s">
        <v>115</v>
      </c>
      <c r="AN4" s="147"/>
      <c r="AO4" s="147"/>
      <c r="AP4" s="147"/>
      <c r="AR4" s="156" t="s">
        <v>202</v>
      </c>
      <c r="AS4" s="147"/>
      <c r="AT4" s="147"/>
      <c r="AU4" s="147"/>
      <c r="AW4" s="201"/>
      <c r="AX4" s="201"/>
      <c r="AY4" s="201"/>
    </row>
    <row r="5" spans="2:54" ht="21.75" customHeight="1" thickBot="1" x14ac:dyDescent="0.3">
      <c r="B5" s="174" t="s">
        <v>14</v>
      </c>
      <c r="C5" s="173" t="s">
        <v>117</v>
      </c>
      <c r="D5" s="156" t="s">
        <v>118</v>
      </c>
      <c r="E5" s="147"/>
      <c r="F5" s="42"/>
      <c r="G5" s="156" t="s">
        <v>15</v>
      </c>
      <c r="H5" s="147"/>
      <c r="I5" s="147"/>
      <c r="K5" s="156" t="s">
        <v>16</v>
      </c>
      <c r="L5" s="147"/>
      <c r="M5" s="147"/>
      <c r="O5" s="156" t="s">
        <v>17</v>
      </c>
      <c r="P5" s="147"/>
      <c r="Q5" s="147"/>
      <c r="S5" s="156" t="s">
        <v>15</v>
      </c>
      <c r="T5" s="147"/>
      <c r="U5" s="147"/>
      <c r="W5" s="156" t="s">
        <v>16</v>
      </c>
      <c r="X5" s="147"/>
      <c r="Y5" s="147"/>
      <c r="AA5" s="156" t="s">
        <v>17</v>
      </c>
      <c r="AB5" s="147"/>
      <c r="AC5" s="147"/>
      <c r="AE5" s="78" t="s">
        <v>15</v>
      </c>
      <c r="AF5" s="78" t="s">
        <v>16</v>
      </c>
      <c r="AG5" s="78" t="s">
        <v>17</v>
      </c>
      <c r="AI5" s="78" t="s">
        <v>15</v>
      </c>
      <c r="AJ5" s="78" t="s">
        <v>16</v>
      </c>
      <c r="AK5" s="78" t="s">
        <v>17</v>
      </c>
      <c r="AM5" s="78" t="s">
        <v>59</v>
      </c>
      <c r="AN5" s="78" t="s">
        <v>119</v>
      </c>
      <c r="AO5" s="78" t="s">
        <v>120</v>
      </c>
      <c r="AP5" s="78" t="s">
        <v>121</v>
      </c>
      <c r="AR5" s="78" t="s">
        <v>59</v>
      </c>
      <c r="AS5" s="78" t="s">
        <v>119</v>
      </c>
      <c r="AT5" s="78" t="s">
        <v>120</v>
      </c>
      <c r="AU5" s="78" t="s">
        <v>121</v>
      </c>
      <c r="AW5" s="78" t="s">
        <v>119</v>
      </c>
      <c r="AX5" s="78" t="s">
        <v>120</v>
      </c>
      <c r="AY5" s="78" t="s">
        <v>121</v>
      </c>
    </row>
    <row r="6" spans="2:54" ht="25.5" customHeight="1" thickBot="1" x14ac:dyDescent="0.3">
      <c r="B6" s="165"/>
      <c r="C6" s="165"/>
      <c r="D6" s="10" t="s">
        <v>108</v>
      </c>
      <c r="E6" s="10" t="s">
        <v>109</v>
      </c>
      <c r="F6" s="43"/>
      <c r="G6" s="10" t="s">
        <v>108</v>
      </c>
      <c r="H6" s="10" t="s">
        <v>109</v>
      </c>
      <c r="I6" s="10" t="s">
        <v>122</v>
      </c>
      <c r="K6" s="10" t="s">
        <v>108</v>
      </c>
      <c r="L6" s="10" t="s">
        <v>109</v>
      </c>
      <c r="M6" s="10" t="s">
        <v>122</v>
      </c>
      <c r="O6" s="10" t="s">
        <v>108</v>
      </c>
      <c r="P6" s="10" t="s">
        <v>109</v>
      </c>
      <c r="Q6" s="10" t="s">
        <v>122</v>
      </c>
      <c r="S6" s="10" t="s">
        <v>108</v>
      </c>
      <c r="T6" s="10" t="s">
        <v>109</v>
      </c>
      <c r="U6" s="10" t="s">
        <v>122</v>
      </c>
      <c r="W6" s="10" t="s">
        <v>108</v>
      </c>
      <c r="X6" s="10" t="s">
        <v>109</v>
      </c>
      <c r="Y6" s="10" t="s">
        <v>122</v>
      </c>
      <c r="AA6" s="10" t="s">
        <v>108</v>
      </c>
      <c r="AB6" s="10" t="s">
        <v>109</v>
      </c>
      <c r="AC6" s="10" t="s">
        <v>122</v>
      </c>
      <c r="AE6" s="10" t="s">
        <v>123</v>
      </c>
      <c r="AF6" s="10" t="s">
        <v>123</v>
      </c>
      <c r="AG6" s="10" t="s">
        <v>123</v>
      </c>
      <c r="AI6" s="10" t="s">
        <v>123</v>
      </c>
      <c r="AJ6" s="10" t="s">
        <v>123</v>
      </c>
      <c r="AK6" s="10" t="s">
        <v>123</v>
      </c>
      <c r="AM6" s="10" t="s">
        <v>123</v>
      </c>
      <c r="AN6" s="10" t="s">
        <v>123</v>
      </c>
      <c r="AO6" s="10" t="s">
        <v>123</v>
      </c>
      <c r="AP6" s="10" t="s">
        <v>123</v>
      </c>
      <c r="AR6" s="10" t="s">
        <v>123</v>
      </c>
      <c r="AS6" s="10" t="s">
        <v>123</v>
      </c>
      <c r="AT6" s="10" t="s">
        <v>123</v>
      </c>
      <c r="AU6" s="10" t="s">
        <v>123</v>
      </c>
      <c r="AW6" s="10" t="s">
        <v>123</v>
      </c>
      <c r="AX6" s="10" t="s">
        <v>123</v>
      </c>
      <c r="AY6" s="10" t="s">
        <v>123</v>
      </c>
    </row>
    <row r="7" spans="2:54" x14ac:dyDescent="0.25">
      <c r="B7" t="s">
        <v>18</v>
      </c>
      <c r="C7" s="125"/>
      <c r="D7" s="127">
        <v>159.8775282</v>
      </c>
      <c r="E7" s="127">
        <v>2.5165712</v>
      </c>
      <c r="F7" s="127"/>
      <c r="G7" s="127">
        <v>0</v>
      </c>
      <c r="H7" s="127">
        <v>0</v>
      </c>
      <c r="I7" s="130" t="str">
        <f t="shared" ref="I7:I24" si="0">IFERROR(G7/H7, "NaN")</f>
        <v>NaN</v>
      </c>
      <c r="J7" s="125"/>
      <c r="K7" s="127">
        <v>0</v>
      </c>
      <c r="L7" s="127">
        <v>1</v>
      </c>
      <c r="M7" s="130">
        <f t="shared" ref="M7:M24" si="1">IFERROR(K7/L7, "NaN")</f>
        <v>0</v>
      </c>
      <c r="N7" s="125"/>
      <c r="O7" s="127">
        <v>3</v>
      </c>
      <c r="P7" s="127">
        <v>6</v>
      </c>
      <c r="Q7" s="130">
        <f t="shared" ref="Q7:Q24" si="2">IFERROR(O7/P7, "NaN")</f>
        <v>0.5</v>
      </c>
      <c r="R7" s="125"/>
      <c r="S7" s="127">
        <v>0</v>
      </c>
      <c r="T7" s="127">
        <v>0</v>
      </c>
      <c r="U7" s="130" t="str">
        <f t="shared" ref="U7:U24" si="3">IFERROR(S7/T7, "NaN")</f>
        <v>NaN</v>
      </c>
      <c r="V7" s="125"/>
      <c r="W7" s="127">
        <v>2</v>
      </c>
      <c r="X7" s="127">
        <v>3</v>
      </c>
      <c r="Y7" s="130">
        <f t="shared" ref="Y7:Y24" si="4">IFERROR(W7/X7, "NaN")</f>
        <v>0.66666666666666663</v>
      </c>
      <c r="Z7" s="125"/>
      <c r="AA7" s="127">
        <v>15</v>
      </c>
      <c r="AB7" s="127">
        <v>30</v>
      </c>
      <c r="AC7" s="130">
        <f t="shared" ref="AC7:AC24" si="5">IFERROR(AA7/AB7, "NaN")</f>
        <v>0.5</v>
      </c>
      <c r="AD7" s="125"/>
      <c r="AE7" s="127">
        <f>'Table3-6'!C7-'Table3-8'!H7</f>
        <v>230.1750194</v>
      </c>
      <c r="AF7" s="127">
        <f>'Table3-6'!D7-'Table3-8'!L7</f>
        <v>574.53606510000009</v>
      </c>
      <c r="AG7" s="127">
        <f>'Table3-6'!E7-'Table3-8'!P7</f>
        <v>763.8086522000001</v>
      </c>
      <c r="AH7" s="125"/>
      <c r="AI7" s="127">
        <f>('Table3-6'!G7+'Table3-8'!AE7)-'Table3-8'!T7</f>
        <v>1525.0192796000001</v>
      </c>
      <c r="AJ7" s="127">
        <f>('Table3-6'!H7+'Table3-8'!AF7)-'Table3-8'!X7</f>
        <v>3628.6991698000002</v>
      </c>
      <c r="AK7" s="127">
        <f>('Table3-6'!I7+'Table3-8'!AG7)-'Table3-8'!AB7</f>
        <v>4806.5005152000003</v>
      </c>
      <c r="AL7" s="125"/>
      <c r="AM7" s="127">
        <v>67.615911300000008</v>
      </c>
      <c r="AN7" s="127">
        <v>67.070236300000019</v>
      </c>
      <c r="AO7" s="127">
        <v>64.10310530000001</v>
      </c>
      <c r="AP7" s="127">
        <v>61.943126300000017</v>
      </c>
      <c r="AQ7" s="125"/>
      <c r="AR7" s="127">
        <v>119.3886919</v>
      </c>
      <c r="AS7" s="127">
        <v>117.3886919</v>
      </c>
      <c r="AT7" s="127">
        <v>111.8831594</v>
      </c>
      <c r="AU7" s="127">
        <v>89.049825999999996</v>
      </c>
      <c r="AV7" s="125"/>
      <c r="AW7" s="44">
        <f t="shared" ref="AW7:AY10" si="6">AI7+AN7+AS7</f>
        <v>1709.4782078000001</v>
      </c>
      <c r="AX7" s="44">
        <f t="shared" si="6"/>
        <v>3804.6854345000002</v>
      </c>
      <c r="AY7" s="44">
        <f t="shared" si="6"/>
        <v>4957.4934675000004</v>
      </c>
      <c r="AZ7" s="125"/>
      <c r="BA7" s="125"/>
      <c r="BB7" s="125"/>
    </row>
    <row r="8" spans="2:54" x14ac:dyDescent="0.25">
      <c r="B8" t="s">
        <v>19</v>
      </c>
      <c r="C8" s="125"/>
      <c r="D8" s="127">
        <v>0</v>
      </c>
      <c r="E8" s="127">
        <v>0</v>
      </c>
      <c r="F8" s="127"/>
      <c r="G8" s="127">
        <v>0</v>
      </c>
      <c r="H8" s="127">
        <v>0</v>
      </c>
      <c r="I8" s="130" t="str">
        <f t="shared" si="0"/>
        <v>NaN</v>
      </c>
      <c r="J8" s="125"/>
      <c r="K8" s="127">
        <v>0</v>
      </c>
      <c r="L8" s="127">
        <v>0</v>
      </c>
      <c r="M8" s="130" t="str">
        <f t="shared" si="1"/>
        <v>NaN</v>
      </c>
      <c r="N8" s="125"/>
      <c r="O8" s="127">
        <v>0</v>
      </c>
      <c r="P8" s="127">
        <v>0</v>
      </c>
      <c r="Q8" s="130" t="str">
        <f t="shared" si="2"/>
        <v>NaN</v>
      </c>
      <c r="R8" s="125"/>
      <c r="S8" s="127">
        <v>0</v>
      </c>
      <c r="T8" s="127">
        <v>0</v>
      </c>
      <c r="U8" s="130" t="str">
        <f t="shared" si="3"/>
        <v>NaN</v>
      </c>
      <c r="V8" s="125"/>
      <c r="W8" s="127">
        <v>8</v>
      </c>
      <c r="X8" s="127">
        <v>11</v>
      </c>
      <c r="Y8" s="130">
        <f t="shared" si="4"/>
        <v>0.72727272727272729</v>
      </c>
      <c r="Z8" s="125"/>
      <c r="AA8" s="127">
        <v>10</v>
      </c>
      <c r="AB8" s="127">
        <v>69</v>
      </c>
      <c r="AC8" s="130">
        <f t="shared" si="5"/>
        <v>0.14492753623188406</v>
      </c>
      <c r="AD8" s="125"/>
      <c r="AE8" s="127">
        <f>'Table3-6'!C8-'Table3-8'!H8</f>
        <v>0</v>
      </c>
      <c r="AF8" s="127">
        <f>'Table3-6'!D8-'Table3-8'!L8</f>
        <v>0</v>
      </c>
      <c r="AG8" s="127">
        <f>'Table3-6'!E8-'Table3-8'!P8</f>
        <v>0</v>
      </c>
      <c r="AH8" s="125"/>
      <c r="AI8" s="127">
        <f>('Table3-6'!G8+'Table3-8'!AE8)-'Table3-8'!T8</f>
        <v>721.28</v>
      </c>
      <c r="AJ8" s="127">
        <f>('Table3-6'!H8+'Table3-8'!AF8)-'Table3-8'!X8</f>
        <v>993.64</v>
      </c>
      <c r="AK8" s="127">
        <f>('Table3-6'!I8+'Table3-8'!AG8)-'Table3-8'!AB8</f>
        <v>935.64</v>
      </c>
      <c r="AL8" s="125"/>
      <c r="AM8" s="127">
        <v>0</v>
      </c>
      <c r="AN8" s="127">
        <v>0</v>
      </c>
      <c r="AO8" s="127">
        <v>0</v>
      </c>
      <c r="AP8" s="127">
        <v>0</v>
      </c>
      <c r="AQ8" s="125"/>
      <c r="AR8" s="127">
        <v>0</v>
      </c>
      <c r="AS8" s="127">
        <v>0</v>
      </c>
      <c r="AT8" s="127">
        <v>0</v>
      </c>
      <c r="AU8" s="127">
        <v>0</v>
      </c>
      <c r="AV8" s="125"/>
      <c r="AW8" s="44">
        <f t="shared" si="6"/>
        <v>721.28</v>
      </c>
      <c r="AX8" s="44">
        <f t="shared" si="6"/>
        <v>993.64</v>
      </c>
      <c r="AY8" s="44">
        <f t="shared" si="6"/>
        <v>935.64</v>
      </c>
      <c r="AZ8" s="125"/>
      <c r="BA8" s="125"/>
      <c r="BB8" s="125"/>
    </row>
    <row r="9" spans="2:54" x14ac:dyDescent="0.25">
      <c r="B9" t="s">
        <v>20</v>
      </c>
      <c r="C9" s="125"/>
      <c r="D9" s="127">
        <v>30.307396799999999</v>
      </c>
      <c r="E9" s="127">
        <v>0.51401479999999999</v>
      </c>
      <c r="F9" s="127"/>
      <c r="G9" s="127">
        <v>0</v>
      </c>
      <c r="H9" s="127">
        <v>0</v>
      </c>
      <c r="I9" s="130" t="str">
        <f t="shared" si="0"/>
        <v>NaN</v>
      </c>
      <c r="J9" s="125"/>
      <c r="K9" s="127">
        <v>0</v>
      </c>
      <c r="L9" s="127">
        <v>0</v>
      </c>
      <c r="M9" s="130" t="str">
        <f t="shared" si="1"/>
        <v>NaN</v>
      </c>
      <c r="N9" s="125"/>
      <c r="O9" s="127">
        <v>1</v>
      </c>
      <c r="P9" s="127">
        <v>1</v>
      </c>
      <c r="Q9" s="130">
        <f t="shared" si="2"/>
        <v>1</v>
      </c>
      <c r="R9" s="125"/>
      <c r="S9" s="127">
        <v>0</v>
      </c>
      <c r="T9" s="127">
        <v>0</v>
      </c>
      <c r="U9" s="130" t="str">
        <f t="shared" si="3"/>
        <v>NaN</v>
      </c>
      <c r="V9" s="125"/>
      <c r="W9" s="127">
        <v>0</v>
      </c>
      <c r="X9" s="127">
        <v>0</v>
      </c>
      <c r="Y9" s="130" t="str">
        <f t="shared" si="4"/>
        <v>NaN</v>
      </c>
      <c r="Z9" s="125"/>
      <c r="AA9" s="127">
        <v>0</v>
      </c>
      <c r="AB9" s="127">
        <v>0</v>
      </c>
      <c r="AC9" s="130" t="str">
        <f t="shared" si="5"/>
        <v>NaN</v>
      </c>
      <c r="AD9" s="125"/>
      <c r="AE9" s="127">
        <f>'Table3-6'!C9-'Table3-8'!H9</f>
        <v>58.352159100000009</v>
      </c>
      <c r="AF9" s="127">
        <f>'Table3-6'!D9-'Table3-8'!L9</f>
        <v>218.10232289999999</v>
      </c>
      <c r="AG9" s="127">
        <f>'Table3-6'!E9-'Table3-8'!P9</f>
        <v>334.52792540000007</v>
      </c>
      <c r="AH9" s="125"/>
      <c r="AI9" s="127">
        <f>('Table3-6'!G9+'Table3-8'!AE9)-'Table3-8'!T9</f>
        <v>145.09579400000001</v>
      </c>
      <c r="AJ9" s="127">
        <f>('Table3-6'!H9+'Table3-8'!AF9)-'Table3-8'!X9</f>
        <v>474.21027879999997</v>
      </c>
      <c r="AK9" s="127">
        <f>('Table3-6'!I9+'Table3-8'!AG9)-'Table3-8'!AB9</f>
        <v>809.00401000000011</v>
      </c>
      <c r="AL9" s="125"/>
      <c r="AM9" s="127">
        <v>218.1767438</v>
      </c>
      <c r="AN9" s="127">
        <v>212.4976571</v>
      </c>
      <c r="AO9" s="127">
        <v>180.86117730000001</v>
      </c>
      <c r="AP9" s="127">
        <v>160.85445519999999</v>
      </c>
      <c r="AQ9" s="125"/>
      <c r="AR9" s="127">
        <v>87.524965600000002</v>
      </c>
      <c r="AS9" s="127">
        <v>85.753880899999984</v>
      </c>
      <c r="AT9" s="127">
        <v>74.92535079999999</v>
      </c>
      <c r="AU9" s="127">
        <v>62.927960600000013</v>
      </c>
      <c r="AV9" s="125"/>
      <c r="AW9" s="44">
        <f t="shared" si="6"/>
        <v>443.34733200000005</v>
      </c>
      <c r="AX9" s="44">
        <f t="shared" si="6"/>
        <v>729.99680689999991</v>
      </c>
      <c r="AY9" s="44">
        <f t="shared" si="6"/>
        <v>1032.7864258000002</v>
      </c>
      <c r="AZ9" s="125"/>
      <c r="BA9" s="125"/>
      <c r="BB9" s="125"/>
    </row>
    <row r="10" spans="2:54" x14ac:dyDescent="0.25">
      <c r="B10" t="s">
        <v>21</v>
      </c>
      <c r="C10" s="125"/>
      <c r="D10" s="127">
        <v>9.2048380999999999</v>
      </c>
      <c r="E10" s="127">
        <v>0.17035510000000001</v>
      </c>
      <c r="F10" s="127"/>
      <c r="G10" s="127">
        <v>0</v>
      </c>
      <c r="H10" s="127">
        <v>0</v>
      </c>
      <c r="I10" s="130" t="str">
        <f t="shared" si="0"/>
        <v>NaN</v>
      </c>
      <c r="J10" s="125"/>
      <c r="K10" s="127">
        <v>0</v>
      </c>
      <c r="L10" s="127">
        <v>0</v>
      </c>
      <c r="M10" s="130" t="str">
        <f t="shared" si="1"/>
        <v>NaN</v>
      </c>
      <c r="N10" s="125"/>
      <c r="O10" s="127">
        <v>0</v>
      </c>
      <c r="P10" s="127">
        <v>0</v>
      </c>
      <c r="Q10" s="130" t="str">
        <f t="shared" si="2"/>
        <v>NaN</v>
      </c>
      <c r="R10" s="125"/>
      <c r="S10" s="127">
        <v>0</v>
      </c>
      <c r="T10" s="127">
        <v>0</v>
      </c>
      <c r="U10" s="130" t="str">
        <f t="shared" si="3"/>
        <v>NaN</v>
      </c>
      <c r="V10" s="125"/>
      <c r="W10" s="127">
        <v>0</v>
      </c>
      <c r="X10" s="127">
        <v>0</v>
      </c>
      <c r="Y10" s="130" t="str">
        <f t="shared" si="4"/>
        <v>NaN</v>
      </c>
      <c r="Z10" s="125"/>
      <c r="AA10" s="127">
        <v>0</v>
      </c>
      <c r="AB10" s="127">
        <v>0</v>
      </c>
      <c r="AC10" s="130" t="str">
        <f t="shared" si="5"/>
        <v>NaN</v>
      </c>
      <c r="AD10" s="125"/>
      <c r="AE10" s="127">
        <f>'Table3-6'!C10-'Table3-8'!H10</f>
        <v>12.642856800000001</v>
      </c>
      <c r="AF10" s="127">
        <f>'Table3-6'!D10-'Table3-8'!L10</f>
        <v>13.615384199999999</v>
      </c>
      <c r="AG10" s="127">
        <f>'Table3-6'!E10-'Table3-8'!P10</f>
        <v>25.285713399999999</v>
      </c>
      <c r="AH10" s="125"/>
      <c r="AI10" s="127">
        <f>('Table3-6'!G10+'Table3-8'!AE10)-'Table3-8'!T10</f>
        <v>45.562857199999996</v>
      </c>
      <c r="AJ10" s="127">
        <f>('Table3-6'!H10+'Table3-8'!AF10)-'Table3-8'!X10</f>
        <v>87.955384999999993</v>
      </c>
      <c r="AK10" s="127">
        <f>('Table3-6'!I10+'Table3-8'!AG10)-'Table3-8'!AB10</f>
        <v>157.70571419999999</v>
      </c>
      <c r="AL10" s="125"/>
      <c r="AM10" s="127">
        <v>24.313185000000001</v>
      </c>
      <c r="AN10" s="127">
        <v>23.3406576</v>
      </c>
      <c r="AO10" s="127">
        <v>23.3406576</v>
      </c>
      <c r="AP10" s="127">
        <v>23.3406576</v>
      </c>
      <c r="AQ10" s="125"/>
      <c r="AR10" s="127">
        <v>20.571819000000001</v>
      </c>
      <c r="AS10" s="127">
        <v>20.571819000000001</v>
      </c>
      <c r="AT10" s="127">
        <v>20.571819000000001</v>
      </c>
      <c r="AU10" s="127">
        <v>20.571819000000001</v>
      </c>
      <c r="AV10" s="125"/>
      <c r="AW10" s="44">
        <f t="shared" si="6"/>
        <v>89.475333800000001</v>
      </c>
      <c r="AX10" s="44">
        <f t="shared" si="6"/>
        <v>131.8678616</v>
      </c>
      <c r="AY10" s="44">
        <f>AK10+AP10+AU10</f>
        <v>201.61819079999998</v>
      </c>
      <c r="AZ10" s="125"/>
      <c r="BA10" s="125"/>
      <c r="BB10" s="125"/>
    </row>
    <row r="11" spans="2:54" x14ac:dyDescent="0.25">
      <c r="B11" t="s">
        <v>22</v>
      </c>
      <c r="C11" s="125"/>
      <c r="D11" s="127">
        <v>265.65495449999997</v>
      </c>
      <c r="E11" s="127">
        <v>5.1136781999999998</v>
      </c>
      <c r="F11" s="127"/>
      <c r="G11" s="127">
        <v>42</v>
      </c>
      <c r="H11" s="127">
        <v>313</v>
      </c>
      <c r="I11" s="130">
        <f t="shared" si="0"/>
        <v>0.13418530351437699</v>
      </c>
      <c r="J11" s="125"/>
      <c r="K11" s="127">
        <v>36</v>
      </c>
      <c r="L11" s="127">
        <v>449</v>
      </c>
      <c r="M11" s="130">
        <f t="shared" si="1"/>
        <v>8.0178173719376397E-2</v>
      </c>
      <c r="N11" s="125"/>
      <c r="O11" s="127">
        <v>48</v>
      </c>
      <c r="P11" s="127">
        <v>602</v>
      </c>
      <c r="Q11" s="130">
        <f t="shared" si="2"/>
        <v>7.9734219269102985E-2</v>
      </c>
      <c r="R11" s="125"/>
      <c r="S11" s="127">
        <v>155</v>
      </c>
      <c r="T11" s="127">
        <v>1109</v>
      </c>
      <c r="U11" s="130">
        <f t="shared" si="3"/>
        <v>0.13976555455365194</v>
      </c>
      <c r="V11" s="125"/>
      <c r="W11" s="127">
        <v>157</v>
      </c>
      <c r="X11" s="127">
        <v>1630</v>
      </c>
      <c r="Y11" s="130">
        <f t="shared" si="4"/>
        <v>9.6319018404907975E-2</v>
      </c>
      <c r="Z11" s="125"/>
      <c r="AA11" s="127">
        <v>195</v>
      </c>
      <c r="AB11" s="127">
        <v>2275</v>
      </c>
      <c r="AC11" s="130">
        <f t="shared" si="5"/>
        <v>8.5714285714285715E-2</v>
      </c>
      <c r="AD11" s="125"/>
      <c r="AE11" s="127">
        <f>'Table3-6'!C11-'Table3-8'!H11</f>
        <v>1248.1501332</v>
      </c>
      <c r="AF11" s="127">
        <f>'Table3-6'!D11-'Table3-8'!L11</f>
        <v>1448.4325968000001</v>
      </c>
      <c r="AG11" s="127">
        <f>'Table3-6'!E11-'Table3-8'!P11</f>
        <v>1524.959147</v>
      </c>
      <c r="AH11" s="125"/>
      <c r="AI11" s="127">
        <f>('Table3-6'!G11+'Table3-8'!AE11)-'Table3-8'!T11</f>
        <v>6194.8243050000001</v>
      </c>
      <c r="AJ11" s="127">
        <f>('Table3-6'!H11+'Table3-8'!AF11)-'Table3-8'!X11</f>
        <v>6606.7954391999992</v>
      </c>
      <c r="AK11" s="127">
        <f>('Table3-6'!I11+'Table3-8'!AG11)-'Table3-8'!AB11</f>
        <v>6439.2524580999998</v>
      </c>
      <c r="AL11" s="125"/>
      <c r="AM11" s="127">
        <v>364.16170740000001</v>
      </c>
      <c r="AN11" s="127">
        <v>176.2660956</v>
      </c>
      <c r="AO11" s="127">
        <v>61.364170700000003</v>
      </c>
      <c r="AP11" s="127">
        <v>7.8490405999999986</v>
      </c>
      <c r="AQ11" s="125"/>
      <c r="AR11" s="127">
        <v>714.74288980000006</v>
      </c>
      <c r="AS11" s="127">
        <v>193.737683</v>
      </c>
      <c r="AT11" s="127">
        <v>49.150256499999998</v>
      </c>
      <c r="AU11" s="127">
        <v>8.2035741999999985</v>
      </c>
      <c r="AV11" s="125"/>
      <c r="AW11" s="44">
        <f>AI11+AN11+AS11</f>
        <v>6564.8280836000004</v>
      </c>
      <c r="AX11" s="44">
        <f>AJ11+AO11+AT11</f>
        <v>6717.309866399999</v>
      </c>
      <c r="AY11" s="44">
        <f>AK11+AP11+AU11</f>
        <v>6455.3050728999997</v>
      </c>
      <c r="AZ11" s="125"/>
      <c r="BA11" s="125"/>
      <c r="BB11" s="125"/>
    </row>
    <row r="12" spans="2:54" x14ac:dyDescent="0.25">
      <c r="B12" t="s">
        <v>23</v>
      </c>
      <c r="C12" s="125"/>
      <c r="D12" s="127">
        <v>35.862470199999997</v>
      </c>
      <c r="E12" s="127">
        <v>0.6045374</v>
      </c>
      <c r="F12" s="127"/>
      <c r="G12" s="127">
        <v>19</v>
      </c>
      <c r="H12" s="127">
        <v>23</v>
      </c>
      <c r="I12" s="130">
        <f t="shared" si="0"/>
        <v>0.82608695652173914</v>
      </c>
      <c r="J12" s="125"/>
      <c r="K12" s="127">
        <v>7</v>
      </c>
      <c r="L12" s="127">
        <v>49</v>
      </c>
      <c r="M12" s="130">
        <f t="shared" si="1"/>
        <v>0.14285714285714285</v>
      </c>
      <c r="N12" s="125"/>
      <c r="O12" s="127">
        <v>5</v>
      </c>
      <c r="P12" s="127">
        <v>65</v>
      </c>
      <c r="Q12" s="130">
        <f t="shared" si="2"/>
        <v>7.6923076923076927E-2</v>
      </c>
      <c r="R12" s="125"/>
      <c r="S12" s="127">
        <v>114</v>
      </c>
      <c r="T12" s="127">
        <v>140</v>
      </c>
      <c r="U12" s="130">
        <f t="shared" si="3"/>
        <v>0.81428571428571428</v>
      </c>
      <c r="V12" s="125"/>
      <c r="W12" s="127">
        <v>56</v>
      </c>
      <c r="X12" s="127">
        <v>319</v>
      </c>
      <c r="Y12" s="130">
        <f t="shared" si="4"/>
        <v>0.17554858934169279</v>
      </c>
      <c r="Z12" s="125"/>
      <c r="AA12" s="127">
        <v>47</v>
      </c>
      <c r="AB12" s="127">
        <v>482</v>
      </c>
      <c r="AC12" s="130">
        <f t="shared" si="5"/>
        <v>9.7510373443983403E-2</v>
      </c>
      <c r="AD12" s="125"/>
      <c r="AE12" s="127">
        <f>'Table3-6'!C12-'Table3-8'!H12</f>
        <v>107.93656290000001</v>
      </c>
      <c r="AF12" s="127">
        <f>'Table3-6'!D12-'Table3-8'!L12</f>
        <v>85.607681500000012</v>
      </c>
      <c r="AG12" s="127">
        <f>'Table3-6'!E12-'Table3-8'!P12</f>
        <v>75.880893200000003</v>
      </c>
      <c r="AH12" s="125"/>
      <c r="AI12" s="127">
        <f>('Table3-6'!G12+'Table3-8'!AE12)-'Table3-8'!T12</f>
        <v>2100.2179477</v>
      </c>
      <c r="AJ12" s="127">
        <f>('Table3-6'!H12+'Table3-8'!AF12)-'Table3-8'!X12</f>
        <v>2225.2022026</v>
      </c>
      <c r="AK12" s="127">
        <f>('Table3-6'!I12+'Table3-8'!AG12)-'Table3-8'!AB12</f>
        <v>2076.3701511000004</v>
      </c>
      <c r="AL12" s="125"/>
      <c r="AM12" s="127">
        <v>3.6711186000000011</v>
      </c>
      <c r="AN12" s="127">
        <v>0.61185310000000004</v>
      </c>
      <c r="AO12" s="127">
        <v>0</v>
      </c>
      <c r="AP12" s="127">
        <v>0</v>
      </c>
      <c r="AQ12" s="125"/>
      <c r="AR12" s="127">
        <v>8.2983637999999988</v>
      </c>
      <c r="AS12" s="127">
        <v>5.5714287999999996</v>
      </c>
      <c r="AT12" s="127">
        <v>0</v>
      </c>
      <c r="AU12" s="127">
        <v>0</v>
      </c>
      <c r="AV12" s="125"/>
      <c r="AW12" s="44">
        <f t="shared" ref="AW12:AY14" si="7">AI12+AN12+AS12</f>
        <v>2106.4012296000001</v>
      </c>
      <c r="AX12" s="44">
        <f t="shared" si="7"/>
        <v>2225.2022026</v>
      </c>
      <c r="AY12" s="44">
        <f t="shared" si="7"/>
        <v>2076.3701511000004</v>
      </c>
      <c r="AZ12" s="125"/>
      <c r="BA12" s="125"/>
      <c r="BB12" s="125"/>
    </row>
    <row r="13" spans="2:54" x14ac:dyDescent="0.25">
      <c r="B13" t="s">
        <v>24</v>
      </c>
      <c r="C13" s="125"/>
      <c r="D13" s="127">
        <v>35.301317099999999</v>
      </c>
      <c r="E13" s="127">
        <v>0.68534309999999987</v>
      </c>
      <c r="F13" s="127"/>
      <c r="G13" s="127">
        <v>0</v>
      </c>
      <c r="H13" s="127">
        <v>0</v>
      </c>
      <c r="I13" s="130" t="str">
        <f t="shared" si="0"/>
        <v>NaN</v>
      </c>
      <c r="J13" s="125"/>
      <c r="K13" s="127">
        <v>0</v>
      </c>
      <c r="L13" s="127">
        <v>0</v>
      </c>
      <c r="M13" s="130" t="str">
        <f t="shared" si="1"/>
        <v>NaN</v>
      </c>
      <c r="N13" s="125"/>
      <c r="O13" s="127">
        <v>0</v>
      </c>
      <c r="P13" s="127">
        <v>0</v>
      </c>
      <c r="Q13" s="130" t="str">
        <f t="shared" si="2"/>
        <v>NaN</v>
      </c>
      <c r="R13" s="125"/>
      <c r="S13" s="127">
        <v>0</v>
      </c>
      <c r="T13" s="127">
        <v>0</v>
      </c>
      <c r="U13" s="130" t="str">
        <f t="shared" si="3"/>
        <v>NaN</v>
      </c>
      <c r="V13" s="125"/>
      <c r="W13" s="127">
        <v>0</v>
      </c>
      <c r="X13" s="127">
        <v>0</v>
      </c>
      <c r="Y13" s="130" t="str">
        <f t="shared" si="4"/>
        <v>NaN</v>
      </c>
      <c r="Z13" s="125"/>
      <c r="AA13" s="127">
        <v>0</v>
      </c>
      <c r="AB13" s="127">
        <v>1</v>
      </c>
      <c r="AC13" s="130">
        <f t="shared" si="5"/>
        <v>0</v>
      </c>
      <c r="AD13" s="125"/>
      <c r="AE13" s="127">
        <f>'Table3-6'!C13-'Table3-8'!H13</f>
        <v>34.981686199999999</v>
      </c>
      <c r="AF13" s="127">
        <f>'Table3-6'!D13-'Table3-8'!L13</f>
        <v>107.8311333</v>
      </c>
      <c r="AG13" s="127">
        <f>'Table3-6'!E13-'Table3-8'!P13</f>
        <v>237.4602964</v>
      </c>
      <c r="AH13" s="125"/>
      <c r="AI13" s="127">
        <f>('Table3-6'!G13+'Table3-8'!AE13)-'Table3-8'!T13</f>
        <v>500.06212190000002</v>
      </c>
      <c r="AJ13" s="127">
        <f>('Table3-6'!H13+'Table3-8'!AF13)-'Table3-8'!X13</f>
        <v>1083.6542044999999</v>
      </c>
      <c r="AK13" s="127">
        <f>('Table3-6'!I13+'Table3-8'!AG13)-'Table3-8'!AB13</f>
        <v>1353.4610185000001</v>
      </c>
      <c r="AL13" s="125"/>
      <c r="AM13" s="127">
        <v>114.6307474</v>
      </c>
      <c r="AN13" s="127">
        <v>111.41680119999999</v>
      </c>
      <c r="AO13" s="127">
        <v>84.63391639999999</v>
      </c>
      <c r="AP13" s="127">
        <v>51.423139200000001</v>
      </c>
      <c r="AQ13" s="125"/>
      <c r="AR13" s="127">
        <v>78.6640795</v>
      </c>
      <c r="AS13" s="127">
        <v>42.868840699999993</v>
      </c>
      <c r="AT13" s="127">
        <v>40.814006900000003</v>
      </c>
      <c r="AU13" s="127">
        <v>29.879880199999999</v>
      </c>
      <c r="AV13" s="125"/>
      <c r="AW13" s="44">
        <f t="shared" si="7"/>
        <v>654.34776379999994</v>
      </c>
      <c r="AX13" s="44">
        <f t="shared" si="7"/>
        <v>1209.1021278000001</v>
      </c>
      <c r="AY13" s="44">
        <f t="shared" si="7"/>
        <v>1434.7640378999999</v>
      </c>
      <c r="AZ13" s="125"/>
      <c r="BA13" s="125"/>
      <c r="BB13" s="125"/>
    </row>
    <row r="14" spans="2:54" x14ac:dyDescent="0.25">
      <c r="B14" t="s">
        <v>25</v>
      </c>
      <c r="C14" s="125"/>
      <c r="D14" s="127">
        <v>57.6571639</v>
      </c>
      <c r="E14" s="127">
        <v>0.97564460000000008</v>
      </c>
      <c r="F14" s="127"/>
      <c r="G14" s="127">
        <v>0</v>
      </c>
      <c r="H14" s="127">
        <v>0</v>
      </c>
      <c r="I14" s="130" t="str">
        <f t="shared" si="0"/>
        <v>NaN</v>
      </c>
      <c r="J14" s="125"/>
      <c r="K14" s="127">
        <v>0</v>
      </c>
      <c r="L14" s="127">
        <v>0</v>
      </c>
      <c r="M14" s="130" t="str">
        <f t="shared" si="1"/>
        <v>NaN</v>
      </c>
      <c r="N14" s="125"/>
      <c r="O14" s="127">
        <v>0</v>
      </c>
      <c r="P14" s="127">
        <v>1</v>
      </c>
      <c r="Q14" s="130">
        <f t="shared" si="2"/>
        <v>0</v>
      </c>
      <c r="R14" s="125"/>
      <c r="S14" s="127">
        <v>0</v>
      </c>
      <c r="T14" s="127">
        <v>0</v>
      </c>
      <c r="U14" s="130" t="str">
        <f t="shared" si="3"/>
        <v>NaN</v>
      </c>
      <c r="V14" s="125"/>
      <c r="W14" s="127">
        <v>0</v>
      </c>
      <c r="X14" s="127">
        <v>0</v>
      </c>
      <c r="Y14" s="130" t="str">
        <f t="shared" si="4"/>
        <v>NaN</v>
      </c>
      <c r="Z14" s="125"/>
      <c r="AA14" s="127">
        <v>0</v>
      </c>
      <c r="AB14" s="127">
        <v>0</v>
      </c>
      <c r="AC14" s="130" t="str">
        <f t="shared" si="5"/>
        <v>NaN</v>
      </c>
      <c r="AD14" s="125"/>
      <c r="AE14" s="127">
        <f>'Table3-6'!C14-'Table3-8'!H14</f>
        <v>144.95346459999999</v>
      </c>
      <c r="AF14" s="127">
        <f>'Table3-6'!D14-'Table3-8'!L14</f>
        <v>278.51835549999998</v>
      </c>
      <c r="AG14" s="127">
        <f>'Table3-6'!E14-'Table3-8'!P14</f>
        <v>555.64323379999996</v>
      </c>
      <c r="AH14" s="125"/>
      <c r="AI14" s="127">
        <f>('Table3-6'!G14+'Table3-8'!AE14)-'Table3-8'!T14</f>
        <v>218.30640729999999</v>
      </c>
      <c r="AJ14" s="127">
        <f>('Table3-6'!H14+'Table3-8'!AF14)-'Table3-8'!X14</f>
        <v>443.89645289999999</v>
      </c>
      <c r="AK14" s="127">
        <f>('Table3-6'!I14+'Table3-8'!AG14)-'Table3-8'!AB14</f>
        <v>914.21593819999998</v>
      </c>
      <c r="AL14" s="125"/>
      <c r="AM14" s="127">
        <v>550.72269859999983</v>
      </c>
      <c r="AN14" s="127">
        <v>530.82712499999991</v>
      </c>
      <c r="AO14" s="127">
        <v>512.83292589999996</v>
      </c>
      <c r="AP14" s="127">
        <v>416.57108679999999</v>
      </c>
      <c r="AQ14" s="125"/>
      <c r="AR14" s="127">
        <v>101.7555713</v>
      </c>
      <c r="AS14" s="127">
        <v>97.049688799999998</v>
      </c>
      <c r="AT14" s="127">
        <v>92.692545899999999</v>
      </c>
      <c r="AU14" s="127">
        <v>69.599045099999998</v>
      </c>
      <c r="AV14" s="125"/>
      <c r="AW14" s="44">
        <f t="shared" si="7"/>
        <v>846.18322109999986</v>
      </c>
      <c r="AX14" s="44">
        <f t="shared" si="7"/>
        <v>1049.4219246999999</v>
      </c>
      <c r="AY14" s="44">
        <f t="shared" si="7"/>
        <v>1400.3860701000001</v>
      </c>
      <c r="AZ14" s="125"/>
      <c r="BA14" s="125"/>
      <c r="BB14" s="125"/>
    </row>
    <row r="15" spans="2:54" x14ac:dyDescent="0.25">
      <c r="B15" t="s">
        <v>26</v>
      </c>
      <c r="C15" s="125"/>
      <c r="D15" s="127">
        <v>75.709770899999995</v>
      </c>
      <c r="E15" s="127">
        <v>1.6187111999999999</v>
      </c>
      <c r="F15" s="127"/>
      <c r="G15" s="127">
        <v>0</v>
      </c>
      <c r="H15" s="127">
        <v>0</v>
      </c>
      <c r="I15" s="130" t="str">
        <f t="shared" si="0"/>
        <v>NaN</v>
      </c>
      <c r="J15" s="125"/>
      <c r="K15" s="127">
        <v>0</v>
      </c>
      <c r="L15" s="127">
        <v>0</v>
      </c>
      <c r="M15" s="130" t="str">
        <f t="shared" si="1"/>
        <v>NaN</v>
      </c>
      <c r="N15" s="125"/>
      <c r="O15" s="127">
        <v>0</v>
      </c>
      <c r="P15" s="127">
        <v>0</v>
      </c>
      <c r="Q15" s="130" t="str">
        <f t="shared" si="2"/>
        <v>NaN</v>
      </c>
      <c r="R15" s="125"/>
      <c r="S15" s="127">
        <v>0</v>
      </c>
      <c r="T15" s="127">
        <v>0</v>
      </c>
      <c r="U15" s="130" t="str">
        <f t="shared" si="3"/>
        <v>NaN</v>
      </c>
      <c r="V15" s="125"/>
      <c r="W15" s="127">
        <v>0</v>
      </c>
      <c r="X15" s="127">
        <v>0</v>
      </c>
      <c r="Y15" s="130" t="str">
        <f t="shared" si="4"/>
        <v>NaN</v>
      </c>
      <c r="Z15" s="125"/>
      <c r="AA15" s="127">
        <v>0</v>
      </c>
      <c r="AB15" s="127">
        <v>0</v>
      </c>
      <c r="AC15" s="130" t="str">
        <f t="shared" si="5"/>
        <v>NaN</v>
      </c>
      <c r="AD15" s="125"/>
      <c r="AE15" s="127">
        <f>'Table3-6'!C15-'Table3-8'!H15</f>
        <v>1.0357143</v>
      </c>
      <c r="AF15" s="127">
        <f>'Table3-6'!D15-'Table3-8'!L15</f>
        <v>9.1987179999999995</v>
      </c>
      <c r="AG15" s="127">
        <f>'Table3-6'!E15-'Table3-8'!P15</f>
        <v>707.67476939999995</v>
      </c>
      <c r="AH15" s="125"/>
      <c r="AI15" s="127">
        <f>('Table3-6'!G15+'Table3-8'!AE15)-'Table3-8'!T15</f>
        <v>1.0357143</v>
      </c>
      <c r="AJ15" s="127">
        <f>('Table3-6'!H15+'Table3-8'!AF15)-'Table3-8'!X15</f>
        <v>83.998721099999997</v>
      </c>
      <c r="AK15" s="127">
        <f>('Table3-6'!I15+'Table3-8'!AG15)-'Table3-8'!AB15</f>
        <v>1206.9920437000001</v>
      </c>
      <c r="AL15" s="125"/>
      <c r="AM15" s="127">
        <v>560.1328522</v>
      </c>
      <c r="AN15" s="127">
        <v>560.1328522</v>
      </c>
      <c r="AO15" s="127">
        <v>560.13285219999989</v>
      </c>
      <c r="AP15" s="127">
        <v>474.14647419999989</v>
      </c>
      <c r="AQ15" s="125"/>
      <c r="AR15" s="127">
        <v>49.908318200000011</v>
      </c>
      <c r="AS15" s="127">
        <v>49.908318200000011</v>
      </c>
      <c r="AT15" s="127">
        <v>49.908318199999997</v>
      </c>
      <c r="AU15" s="127">
        <v>35.7868754</v>
      </c>
      <c r="AV15" s="125"/>
      <c r="AW15" s="44">
        <f t="shared" ref="AW15:AW24" si="8">AI15+AN15+AS15</f>
        <v>611.07688470000005</v>
      </c>
      <c r="AX15" s="44">
        <f t="shared" ref="AX15:AX24" si="9">AJ15+AO15+AT15</f>
        <v>694.03989149999984</v>
      </c>
      <c r="AY15" s="44">
        <f t="shared" ref="AY15:AY24" si="10">AK15+AP15+AU15</f>
        <v>1716.9253933</v>
      </c>
      <c r="AZ15" s="125"/>
      <c r="BA15" s="125"/>
      <c r="BB15" s="125"/>
    </row>
    <row r="16" spans="2:54" x14ac:dyDescent="0.25">
      <c r="B16" t="s">
        <v>27</v>
      </c>
      <c r="C16" s="125"/>
      <c r="D16" s="127">
        <v>10.9519702</v>
      </c>
      <c r="E16" s="127">
        <v>0.16502990000000001</v>
      </c>
      <c r="F16" s="127"/>
      <c r="G16" s="127">
        <v>1</v>
      </c>
      <c r="H16" s="127">
        <v>1</v>
      </c>
      <c r="I16" s="130">
        <f t="shared" si="0"/>
        <v>1</v>
      </c>
      <c r="J16" s="125"/>
      <c r="K16" s="127">
        <v>1</v>
      </c>
      <c r="L16" s="127">
        <v>3</v>
      </c>
      <c r="M16" s="130">
        <f t="shared" si="1"/>
        <v>0.33333333333333331</v>
      </c>
      <c r="N16" s="125"/>
      <c r="O16" s="127">
        <v>5</v>
      </c>
      <c r="P16" s="127">
        <v>10</v>
      </c>
      <c r="Q16" s="130">
        <f t="shared" si="2"/>
        <v>0.5</v>
      </c>
      <c r="R16" s="125"/>
      <c r="S16" s="127">
        <v>3</v>
      </c>
      <c r="T16" s="127">
        <v>4</v>
      </c>
      <c r="U16" s="130">
        <f t="shared" si="3"/>
        <v>0.75</v>
      </c>
      <c r="V16" s="125"/>
      <c r="W16" s="127">
        <v>3</v>
      </c>
      <c r="X16" s="127">
        <v>11</v>
      </c>
      <c r="Y16" s="130">
        <f t="shared" si="4"/>
        <v>0.27272727272727271</v>
      </c>
      <c r="Z16" s="125"/>
      <c r="AA16" s="127">
        <v>15</v>
      </c>
      <c r="AB16" s="127">
        <v>34</v>
      </c>
      <c r="AC16" s="130">
        <f t="shared" si="5"/>
        <v>0.44117647058823528</v>
      </c>
      <c r="AD16" s="125"/>
      <c r="AE16" s="127">
        <f>'Table3-6'!C16-'Table3-8'!H16</f>
        <v>79.785715400000001</v>
      </c>
      <c r="AF16" s="127">
        <f>'Table3-6'!D16-'Table3-8'!L16</f>
        <v>126.46428750000001</v>
      </c>
      <c r="AG16" s="127">
        <f>'Table3-6'!E16-'Table3-8'!P16</f>
        <v>156.75000230000001</v>
      </c>
      <c r="AH16" s="125"/>
      <c r="AI16" s="127">
        <f>('Table3-6'!G16+'Table3-8'!AE16)-'Table3-8'!T16</f>
        <v>348.16499630000004</v>
      </c>
      <c r="AJ16" s="127">
        <f>('Table3-6'!H16+'Table3-8'!AF16)-'Table3-8'!X16</f>
        <v>509.07640409999999</v>
      </c>
      <c r="AK16" s="127">
        <f>('Table3-6'!I16+'Table3-8'!AG16)-'Table3-8'!AB16</f>
        <v>657.81915030000005</v>
      </c>
      <c r="AL16" s="125"/>
      <c r="AM16" s="127">
        <v>13.4642859</v>
      </c>
      <c r="AN16" s="127">
        <v>9.3214287000000002</v>
      </c>
      <c r="AO16" s="127">
        <v>2.0714286</v>
      </c>
      <c r="AP16" s="127">
        <v>1.0357143</v>
      </c>
      <c r="AQ16" s="125"/>
      <c r="AR16" s="127">
        <v>16.4740748</v>
      </c>
      <c r="AS16" s="127">
        <v>10.959899699999999</v>
      </c>
      <c r="AT16" s="127">
        <v>2.4213917</v>
      </c>
      <c r="AU16" s="127">
        <v>1.5463917</v>
      </c>
      <c r="AV16" s="125"/>
      <c r="AW16" s="44">
        <f t="shared" si="8"/>
        <v>368.44632470000005</v>
      </c>
      <c r="AX16" s="44">
        <f t="shared" si="9"/>
        <v>513.56922439999994</v>
      </c>
      <c r="AY16" s="44">
        <f t="shared" si="10"/>
        <v>660.4012563</v>
      </c>
      <c r="AZ16" s="125"/>
      <c r="BA16" s="125"/>
      <c r="BB16" s="125"/>
    </row>
    <row r="17" spans="2:54" x14ac:dyDescent="0.25">
      <c r="B17" t="s">
        <v>28</v>
      </c>
      <c r="C17" s="125"/>
      <c r="D17" s="127">
        <v>48.258111599999999</v>
      </c>
      <c r="E17" s="127">
        <v>0.75863740000000002</v>
      </c>
      <c r="F17" s="127"/>
      <c r="G17" s="127">
        <v>0</v>
      </c>
      <c r="H17" s="127">
        <v>0</v>
      </c>
      <c r="I17" s="130" t="str">
        <f t="shared" si="0"/>
        <v>NaN</v>
      </c>
      <c r="J17" s="125"/>
      <c r="K17" s="127">
        <v>0</v>
      </c>
      <c r="L17" s="127">
        <v>0</v>
      </c>
      <c r="M17" s="130" t="str">
        <f t="shared" si="1"/>
        <v>NaN</v>
      </c>
      <c r="N17" s="125"/>
      <c r="O17" s="127">
        <v>0</v>
      </c>
      <c r="P17" s="127">
        <v>0</v>
      </c>
      <c r="Q17" s="130" t="str">
        <f t="shared" si="2"/>
        <v>NaN</v>
      </c>
      <c r="R17" s="125"/>
      <c r="S17" s="127">
        <v>0</v>
      </c>
      <c r="T17" s="127">
        <v>0</v>
      </c>
      <c r="U17" s="130" t="str">
        <f t="shared" si="3"/>
        <v>NaN</v>
      </c>
      <c r="V17" s="125"/>
      <c r="W17" s="127">
        <v>0</v>
      </c>
      <c r="X17" s="127">
        <v>0</v>
      </c>
      <c r="Y17" s="130" t="str">
        <f t="shared" si="4"/>
        <v>NaN</v>
      </c>
      <c r="Z17" s="125"/>
      <c r="AA17" s="127">
        <v>1</v>
      </c>
      <c r="AB17" s="127">
        <v>2</v>
      </c>
      <c r="AC17" s="130">
        <f t="shared" si="5"/>
        <v>0.5</v>
      </c>
      <c r="AD17" s="125"/>
      <c r="AE17" s="127">
        <f>'Table3-6'!C17-'Table3-8'!H17</f>
        <v>2.1969924000000001</v>
      </c>
      <c r="AF17" s="127">
        <f>'Table3-6'!D17-'Table3-8'!L17</f>
        <v>5.8586463999999996</v>
      </c>
      <c r="AG17" s="127">
        <f>'Table3-6'!E17-'Table3-8'!P17</f>
        <v>24.166916400000002</v>
      </c>
      <c r="AH17" s="125"/>
      <c r="AI17" s="127">
        <f>('Table3-6'!G17+'Table3-8'!AE17)-'Table3-8'!T17</f>
        <v>14.019214600000002</v>
      </c>
      <c r="AJ17" s="127">
        <f>('Table3-6'!H17+'Table3-8'!AF17)-'Table3-8'!X17</f>
        <v>52.214201800000005</v>
      </c>
      <c r="AK17" s="127">
        <f>('Table3-6'!I17+'Table3-8'!AG17)-'Table3-8'!AB17</f>
        <v>193.3467143</v>
      </c>
      <c r="AL17" s="125"/>
      <c r="AM17" s="127">
        <v>0.73233079999999995</v>
      </c>
      <c r="AN17" s="127">
        <v>0.73233079999999995</v>
      </c>
      <c r="AO17" s="127">
        <v>0.73233079999999995</v>
      </c>
      <c r="AP17" s="127">
        <v>0</v>
      </c>
      <c r="AQ17" s="125"/>
      <c r="AR17" s="127">
        <v>20.399999600000001</v>
      </c>
      <c r="AS17" s="127">
        <v>20.399999600000001</v>
      </c>
      <c r="AT17" s="127">
        <v>20.399999600000001</v>
      </c>
      <c r="AU17" s="127">
        <v>0</v>
      </c>
      <c r="AV17" s="125"/>
      <c r="AW17" s="44">
        <f t="shared" si="8"/>
        <v>35.151544999999999</v>
      </c>
      <c r="AX17" s="44">
        <f t="shared" si="9"/>
        <v>73.346532200000013</v>
      </c>
      <c r="AY17" s="44">
        <f t="shared" si="10"/>
        <v>193.3467143</v>
      </c>
      <c r="AZ17" s="125"/>
      <c r="BA17" s="125"/>
      <c r="BB17" s="125"/>
    </row>
    <row r="18" spans="2:54" x14ac:dyDescent="0.25">
      <c r="B18" t="s">
        <v>29</v>
      </c>
      <c r="C18" s="125"/>
      <c r="D18" s="127">
        <v>64.361231099999998</v>
      </c>
      <c r="E18" s="127">
        <v>1.1658379000000001</v>
      </c>
      <c r="F18" s="127"/>
      <c r="G18" s="127">
        <v>1</v>
      </c>
      <c r="H18" s="127">
        <v>1</v>
      </c>
      <c r="I18" s="130">
        <f t="shared" si="0"/>
        <v>1</v>
      </c>
      <c r="J18" s="125"/>
      <c r="K18" s="127">
        <v>1</v>
      </c>
      <c r="L18" s="127">
        <v>2</v>
      </c>
      <c r="M18" s="130">
        <f t="shared" si="1"/>
        <v>0.5</v>
      </c>
      <c r="N18" s="125"/>
      <c r="O18" s="127">
        <v>2</v>
      </c>
      <c r="P18" s="127">
        <v>6</v>
      </c>
      <c r="Q18" s="130">
        <f t="shared" si="2"/>
        <v>0.33333333333333331</v>
      </c>
      <c r="R18" s="125"/>
      <c r="S18" s="127">
        <v>1</v>
      </c>
      <c r="T18" s="127">
        <v>3</v>
      </c>
      <c r="U18" s="130">
        <f t="shared" si="3"/>
        <v>0.33333333333333331</v>
      </c>
      <c r="V18" s="125"/>
      <c r="W18" s="127">
        <v>2</v>
      </c>
      <c r="X18" s="127">
        <v>5</v>
      </c>
      <c r="Y18" s="130">
        <f t="shared" si="4"/>
        <v>0.4</v>
      </c>
      <c r="Z18" s="125"/>
      <c r="AA18" s="127">
        <v>6</v>
      </c>
      <c r="AB18" s="127">
        <v>15</v>
      </c>
      <c r="AC18" s="130">
        <f t="shared" si="5"/>
        <v>0.4</v>
      </c>
      <c r="AD18" s="125"/>
      <c r="AE18" s="127">
        <f>'Table3-6'!C18-'Table3-8'!H18</f>
        <v>65.046120399999992</v>
      </c>
      <c r="AF18" s="127">
        <f>'Table3-6'!D18-'Table3-8'!L18</f>
        <v>99.283758399999996</v>
      </c>
      <c r="AG18" s="127">
        <f>'Table3-6'!E18-'Table3-8'!P18</f>
        <v>230.30748980000001</v>
      </c>
      <c r="AH18" s="125"/>
      <c r="AI18" s="127">
        <f>('Table3-6'!G18+'Table3-8'!AE18)-'Table3-8'!T18</f>
        <v>286.94740719999999</v>
      </c>
      <c r="AJ18" s="127">
        <f>('Table3-6'!H18+'Table3-8'!AF18)-'Table3-8'!X18</f>
        <v>530.0161918</v>
      </c>
      <c r="AK18" s="127">
        <f>('Table3-6'!I18+'Table3-8'!AG18)-'Table3-8'!AB18</f>
        <v>1055.2575664000001</v>
      </c>
      <c r="AL18" s="125"/>
      <c r="AM18" s="127">
        <v>197.35977639999999</v>
      </c>
      <c r="AN18" s="127">
        <v>192.96579159999999</v>
      </c>
      <c r="AO18" s="127">
        <v>187.6349534</v>
      </c>
      <c r="AP18" s="127">
        <v>156.65495179999999</v>
      </c>
      <c r="AQ18" s="125"/>
      <c r="AR18" s="127">
        <v>165.4293241</v>
      </c>
      <c r="AS18" s="127">
        <v>155.4461307</v>
      </c>
      <c r="AT18" s="127">
        <v>152.44081370000001</v>
      </c>
      <c r="AU18" s="127">
        <v>89.065966599999996</v>
      </c>
      <c r="AV18" s="125"/>
      <c r="AW18" s="44">
        <f t="shared" si="8"/>
        <v>635.35932949999994</v>
      </c>
      <c r="AX18" s="44">
        <f t="shared" si="9"/>
        <v>870.09195890000001</v>
      </c>
      <c r="AY18" s="44">
        <f t="shared" si="10"/>
        <v>1300.9784847999999</v>
      </c>
      <c r="AZ18" s="125"/>
      <c r="BA18" s="125"/>
      <c r="BB18" s="125"/>
    </row>
    <row r="19" spans="2:54" x14ac:dyDescent="0.25">
      <c r="B19" t="s">
        <v>30</v>
      </c>
      <c r="C19" s="125"/>
      <c r="D19" s="127">
        <v>5.5091399999999999E-2</v>
      </c>
      <c r="E19" s="127">
        <v>9.4019999999999998E-4</v>
      </c>
      <c r="F19" s="127"/>
      <c r="G19" s="127">
        <v>0</v>
      </c>
      <c r="H19" s="127">
        <v>0</v>
      </c>
      <c r="I19" s="130" t="str">
        <f t="shared" si="0"/>
        <v>NaN</v>
      </c>
      <c r="J19" s="125"/>
      <c r="K19" s="127">
        <v>0</v>
      </c>
      <c r="L19" s="127">
        <v>0</v>
      </c>
      <c r="M19" s="130" t="str">
        <f t="shared" si="1"/>
        <v>NaN</v>
      </c>
      <c r="N19" s="125"/>
      <c r="O19" s="127">
        <v>0</v>
      </c>
      <c r="P19" s="127">
        <v>1</v>
      </c>
      <c r="Q19" s="130">
        <f t="shared" si="2"/>
        <v>0</v>
      </c>
      <c r="R19" s="125"/>
      <c r="S19" s="127">
        <v>100</v>
      </c>
      <c r="T19" s="127">
        <v>121</v>
      </c>
      <c r="U19" s="130">
        <f t="shared" si="3"/>
        <v>0.82644628099173556</v>
      </c>
      <c r="V19" s="125"/>
      <c r="W19" s="127">
        <v>82</v>
      </c>
      <c r="X19" s="127">
        <v>368</v>
      </c>
      <c r="Y19" s="130">
        <f t="shared" si="4"/>
        <v>0.22282608695652173</v>
      </c>
      <c r="Z19" s="125"/>
      <c r="AA19" s="127">
        <v>71</v>
      </c>
      <c r="AB19" s="127">
        <v>544</v>
      </c>
      <c r="AC19" s="130">
        <f t="shared" si="5"/>
        <v>0.13051470588235295</v>
      </c>
      <c r="AD19" s="125"/>
      <c r="AE19" s="127">
        <f>'Table3-6'!C19-'Table3-8'!H19</f>
        <v>1.5328358</v>
      </c>
      <c r="AF19" s="127">
        <f>'Table3-6'!D19-'Table3-8'!L19</f>
        <v>1.5328358</v>
      </c>
      <c r="AG19" s="127">
        <f>'Table3-6'!E19-'Table3-8'!P19</f>
        <v>0.53283579999999997</v>
      </c>
      <c r="AH19" s="125"/>
      <c r="AI19" s="127">
        <f>('Table3-6'!G19+'Table3-8'!AE19)-'Table3-8'!T19</f>
        <v>666.21283579999999</v>
      </c>
      <c r="AJ19" s="127">
        <f>('Table3-6'!H19+'Table3-8'!AF19)-'Table3-8'!X19</f>
        <v>419.21283579999999</v>
      </c>
      <c r="AK19" s="127">
        <f>('Table3-6'!I19+'Table3-8'!AG19)-'Table3-8'!AB19</f>
        <v>242.21283579999999</v>
      </c>
      <c r="AL19" s="125"/>
      <c r="AM19" s="127">
        <v>0</v>
      </c>
      <c r="AN19" s="127">
        <v>0</v>
      </c>
      <c r="AO19" s="127">
        <v>0</v>
      </c>
      <c r="AP19" s="127">
        <v>0</v>
      </c>
      <c r="AQ19" s="125"/>
      <c r="AR19" s="127">
        <v>0</v>
      </c>
      <c r="AS19" s="127">
        <v>0</v>
      </c>
      <c r="AT19" s="127">
        <v>0</v>
      </c>
      <c r="AU19" s="127">
        <v>0</v>
      </c>
      <c r="AV19" s="125"/>
      <c r="AW19" s="44">
        <f t="shared" si="8"/>
        <v>666.21283579999999</v>
      </c>
      <c r="AX19" s="44">
        <f t="shared" si="9"/>
        <v>419.21283579999999</v>
      </c>
      <c r="AY19" s="44">
        <f t="shared" si="10"/>
        <v>242.21283579999999</v>
      </c>
      <c r="AZ19" s="125"/>
      <c r="BA19" s="125"/>
      <c r="BB19" s="125"/>
    </row>
    <row r="20" spans="2:54" x14ac:dyDescent="0.25">
      <c r="B20" t="s">
        <v>31</v>
      </c>
      <c r="C20" s="125"/>
      <c r="D20" s="127">
        <v>0</v>
      </c>
      <c r="E20" s="127">
        <v>0</v>
      </c>
      <c r="F20" s="127"/>
      <c r="G20" s="127">
        <v>0</v>
      </c>
      <c r="H20" s="127">
        <v>0</v>
      </c>
      <c r="I20" s="130" t="str">
        <f t="shared" si="0"/>
        <v>NaN</v>
      </c>
      <c r="J20" s="125"/>
      <c r="K20" s="127">
        <v>0</v>
      </c>
      <c r="L20" s="127">
        <v>0</v>
      </c>
      <c r="M20" s="130" t="str">
        <f t="shared" si="1"/>
        <v>NaN</v>
      </c>
      <c r="N20" s="125"/>
      <c r="O20" s="127">
        <v>0</v>
      </c>
      <c r="P20" s="127">
        <v>0</v>
      </c>
      <c r="Q20" s="130" t="str">
        <f t="shared" si="2"/>
        <v>NaN</v>
      </c>
      <c r="R20" s="125"/>
      <c r="S20" s="127">
        <v>0</v>
      </c>
      <c r="T20" s="127">
        <v>0</v>
      </c>
      <c r="U20" s="130" t="str">
        <f t="shared" si="3"/>
        <v>NaN</v>
      </c>
      <c r="V20" s="125"/>
      <c r="W20" s="127">
        <v>1</v>
      </c>
      <c r="X20" s="127">
        <v>2</v>
      </c>
      <c r="Y20" s="130">
        <f t="shared" si="4"/>
        <v>0.5</v>
      </c>
      <c r="Z20" s="125"/>
      <c r="AA20" s="127">
        <v>39</v>
      </c>
      <c r="AB20" s="127">
        <v>167</v>
      </c>
      <c r="AC20" s="130">
        <f t="shared" si="5"/>
        <v>0.23353293413173654</v>
      </c>
      <c r="AD20" s="125"/>
      <c r="AE20" s="127">
        <f>'Table3-6'!C20-'Table3-8'!H20</f>
        <v>0</v>
      </c>
      <c r="AF20" s="127">
        <f>'Table3-6'!D20-'Table3-8'!L20</f>
        <v>0</v>
      </c>
      <c r="AG20" s="127">
        <f>'Table3-6'!E20-'Table3-8'!P20</f>
        <v>0</v>
      </c>
      <c r="AH20" s="125"/>
      <c r="AI20" s="127">
        <f>('Table3-6'!G20+'Table3-8'!AE20)-'Table3-8'!T20</f>
        <v>476.56000000000012</v>
      </c>
      <c r="AJ20" s="127">
        <f>('Table3-6'!H20+'Table3-8'!AF20)-'Table3-8'!X20</f>
        <v>561.49999999999989</v>
      </c>
      <c r="AK20" s="127">
        <f>('Table3-6'!I20+'Table3-8'!AG20)-'Table3-8'!AB20</f>
        <v>396.49999999999989</v>
      </c>
      <c r="AL20" s="125"/>
      <c r="AM20" s="127">
        <v>0</v>
      </c>
      <c r="AN20" s="127">
        <v>0</v>
      </c>
      <c r="AO20" s="127">
        <v>0</v>
      </c>
      <c r="AP20" s="127">
        <v>0</v>
      </c>
      <c r="AQ20" s="125"/>
      <c r="AR20" s="127">
        <v>0</v>
      </c>
      <c r="AS20" s="127">
        <v>0</v>
      </c>
      <c r="AT20" s="127">
        <v>0</v>
      </c>
      <c r="AU20" s="127">
        <v>0</v>
      </c>
      <c r="AV20" s="125"/>
      <c r="AW20" s="44">
        <f t="shared" si="8"/>
        <v>476.56000000000012</v>
      </c>
      <c r="AX20" s="44">
        <f t="shared" si="9"/>
        <v>561.49999999999989</v>
      </c>
      <c r="AY20" s="44">
        <f t="shared" si="10"/>
        <v>396.49999999999989</v>
      </c>
      <c r="AZ20" s="125"/>
      <c r="BA20" s="125"/>
      <c r="BB20" s="125"/>
    </row>
    <row r="21" spans="2:54" x14ac:dyDescent="0.25">
      <c r="B21" t="s">
        <v>32</v>
      </c>
      <c r="C21" s="125"/>
      <c r="D21" s="127">
        <v>17.746669700000002</v>
      </c>
      <c r="E21" s="127">
        <v>0.29811779999999999</v>
      </c>
      <c r="F21" s="127"/>
      <c r="G21" s="127">
        <v>1</v>
      </c>
      <c r="H21" s="127">
        <v>4</v>
      </c>
      <c r="I21" s="130">
        <f t="shared" si="0"/>
        <v>0.25</v>
      </c>
      <c r="J21" s="125"/>
      <c r="K21" s="127">
        <v>1</v>
      </c>
      <c r="L21" s="127">
        <v>6</v>
      </c>
      <c r="M21" s="130">
        <f t="shared" si="1"/>
        <v>0.16666666666666666</v>
      </c>
      <c r="N21" s="125"/>
      <c r="O21" s="127">
        <v>3</v>
      </c>
      <c r="P21" s="127">
        <v>18</v>
      </c>
      <c r="Q21" s="130">
        <f t="shared" si="2"/>
        <v>0.16666666666666666</v>
      </c>
      <c r="R21" s="125"/>
      <c r="S21" s="127">
        <v>5</v>
      </c>
      <c r="T21" s="127">
        <v>34</v>
      </c>
      <c r="U21" s="130">
        <f t="shared" si="3"/>
        <v>0.14705882352941177</v>
      </c>
      <c r="V21" s="125"/>
      <c r="W21" s="127">
        <v>9</v>
      </c>
      <c r="X21" s="127">
        <v>53</v>
      </c>
      <c r="Y21" s="130">
        <f t="shared" si="4"/>
        <v>0.16981132075471697</v>
      </c>
      <c r="Z21" s="125"/>
      <c r="AA21" s="127">
        <v>23</v>
      </c>
      <c r="AB21" s="127">
        <v>163</v>
      </c>
      <c r="AC21" s="130">
        <f t="shared" si="5"/>
        <v>0.1411042944785276</v>
      </c>
      <c r="AD21" s="125"/>
      <c r="AE21" s="127">
        <f>'Table3-6'!C21-'Table3-8'!H21</f>
        <v>79.180553500000016</v>
      </c>
      <c r="AF21" s="127">
        <f>'Table3-6'!D21-'Table3-8'!L21</f>
        <v>77.180553500000016</v>
      </c>
      <c r="AG21" s="127">
        <f>'Table3-6'!E21-'Table3-8'!P21</f>
        <v>65.531526300000024</v>
      </c>
      <c r="AH21" s="125"/>
      <c r="AI21" s="127">
        <f>('Table3-6'!G21+'Table3-8'!AE21)-'Table3-8'!T21</f>
        <v>782.14040130000001</v>
      </c>
      <c r="AJ21" s="127">
        <f>('Table3-6'!H21+'Table3-8'!AF21)-'Table3-8'!X21</f>
        <v>761.14040130000001</v>
      </c>
      <c r="AK21" s="127">
        <f>('Table3-6'!I21+'Table3-8'!AG21)-'Table3-8'!AB21</f>
        <v>639.99841630000003</v>
      </c>
      <c r="AL21" s="125"/>
      <c r="AM21" s="127">
        <v>4.9136192000000003</v>
      </c>
      <c r="AN21" s="127">
        <v>0.70194559999999995</v>
      </c>
      <c r="AO21" s="127">
        <v>0.70194559999999995</v>
      </c>
      <c r="AP21" s="127">
        <v>0.35097279999999997</v>
      </c>
      <c r="AQ21" s="125"/>
      <c r="AR21" s="127">
        <v>17.0897881</v>
      </c>
      <c r="AS21" s="127">
        <v>1.0140844</v>
      </c>
      <c r="AT21" s="127">
        <v>1.0140844</v>
      </c>
      <c r="AU21" s="127">
        <v>0.5070422</v>
      </c>
      <c r="AV21" s="125"/>
      <c r="AW21" s="44">
        <f t="shared" si="8"/>
        <v>783.85643130000005</v>
      </c>
      <c r="AX21" s="44">
        <f t="shared" si="9"/>
        <v>762.85643130000005</v>
      </c>
      <c r="AY21" s="44">
        <f t="shared" si="10"/>
        <v>640.85643130000005</v>
      </c>
      <c r="AZ21" s="125"/>
      <c r="BA21" s="125"/>
      <c r="BB21" s="125"/>
    </row>
    <row r="22" spans="2:54" x14ac:dyDescent="0.25">
      <c r="B22" t="s">
        <v>33</v>
      </c>
      <c r="C22" s="125"/>
      <c r="D22" s="127">
        <v>89.661528799999999</v>
      </c>
      <c r="E22" s="127">
        <v>1.4811456999999999</v>
      </c>
      <c r="F22" s="127"/>
      <c r="G22" s="127">
        <v>1</v>
      </c>
      <c r="H22" s="127">
        <v>1</v>
      </c>
      <c r="I22" s="130">
        <f t="shared" si="0"/>
        <v>1</v>
      </c>
      <c r="J22" s="125"/>
      <c r="K22" s="127">
        <v>6</v>
      </c>
      <c r="L22" s="127">
        <v>47</v>
      </c>
      <c r="M22" s="130">
        <f t="shared" si="1"/>
        <v>0.1276595744680851</v>
      </c>
      <c r="N22" s="125"/>
      <c r="O22" s="127">
        <v>36</v>
      </c>
      <c r="P22" s="127">
        <v>157</v>
      </c>
      <c r="Q22" s="130">
        <f t="shared" si="2"/>
        <v>0.22929936305732485</v>
      </c>
      <c r="R22" s="125"/>
      <c r="S22" s="127">
        <v>4</v>
      </c>
      <c r="T22" s="127">
        <v>5</v>
      </c>
      <c r="U22" s="130">
        <f t="shared" si="3"/>
        <v>0.8</v>
      </c>
      <c r="V22" s="125"/>
      <c r="W22" s="127">
        <v>61</v>
      </c>
      <c r="X22" s="127">
        <v>511</v>
      </c>
      <c r="Y22" s="130">
        <f t="shared" si="4"/>
        <v>0.11937377690802348</v>
      </c>
      <c r="Z22" s="125"/>
      <c r="AA22" s="127">
        <v>97</v>
      </c>
      <c r="AB22" s="127">
        <v>942</v>
      </c>
      <c r="AC22" s="130">
        <f t="shared" si="5"/>
        <v>0.1029723991507431</v>
      </c>
      <c r="AD22" s="125"/>
      <c r="AE22" s="127">
        <f>'Table3-6'!C22-'Table3-8'!H22</f>
        <v>565.95529699999997</v>
      </c>
      <c r="AF22" s="127">
        <f>'Table3-6'!D22-'Table3-8'!L22</f>
        <v>785.17899890000001</v>
      </c>
      <c r="AG22" s="127">
        <f>'Table3-6'!E22-'Table3-8'!P22</f>
        <v>743.2683293</v>
      </c>
      <c r="AH22" s="125"/>
      <c r="AI22" s="127">
        <f>('Table3-6'!G22+'Table3-8'!AE22)-'Table3-8'!T22</f>
        <v>2989.9504742999998</v>
      </c>
      <c r="AJ22" s="127">
        <f>('Table3-6'!H22+'Table3-8'!AF22)-'Table3-8'!X22</f>
        <v>4635.0575319</v>
      </c>
      <c r="AK22" s="127">
        <f>('Table3-6'!I22+'Table3-8'!AG22)-'Table3-8'!AB22</f>
        <v>4515.3621983000003</v>
      </c>
      <c r="AL22" s="125"/>
      <c r="AM22" s="127">
        <v>160.18512779999989</v>
      </c>
      <c r="AN22" s="127">
        <v>62.718949000000009</v>
      </c>
      <c r="AO22" s="127">
        <v>15.881671000000001</v>
      </c>
      <c r="AP22" s="127">
        <v>4.2380420999999986</v>
      </c>
      <c r="AQ22" s="125"/>
      <c r="AR22" s="127">
        <v>143.77560399999999</v>
      </c>
      <c r="AS22" s="127">
        <v>35.636184500000013</v>
      </c>
      <c r="AT22" s="127">
        <v>18.2674995</v>
      </c>
      <c r="AU22" s="127">
        <v>2.6200144999999999</v>
      </c>
      <c r="AV22" s="125"/>
      <c r="AW22" s="44">
        <f t="shared" si="8"/>
        <v>3088.3056078</v>
      </c>
      <c r="AX22" s="44">
        <f t="shared" si="9"/>
        <v>4669.2067023999998</v>
      </c>
      <c r="AY22" s="44">
        <f t="shared" si="10"/>
        <v>4522.2202549000003</v>
      </c>
      <c r="AZ22" s="125"/>
      <c r="BA22" s="125"/>
      <c r="BB22" s="125"/>
    </row>
    <row r="23" spans="2:54" x14ac:dyDescent="0.25">
      <c r="B23" t="s">
        <v>34</v>
      </c>
      <c r="C23" s="125"/>
      <c r="D23" s="127">
        <v>48.687565800000002</v>
      </c>
      <c r="E23" s="127">
        <v>0.89656200000000008</v>
      </c>
      <c r="F23" s="127"/>
      <c r="G23" s="127">
        <v>22</v>
      </c>
      <c r="H23" s="127">
        <v>115</v>
      </c>
      <c r="I23" s="130">
        <f t="shared" si="0"/>
        <v>0.19130434782608696</v>
      </c>
      <c r="J23" s="125"/>
      <c r="K23" s="127">
        <v>12</v>
      </c>
      <c r="L23" s="127">
        <v>151</v>
      </c>
      <c r="M23" s="130">
        <f t="shared" si="1"/>
        <v>7.9470198675496692E-2</v>
      </c>
      <c r="N23" s="125"/>
      <c r="O23" s="127">
        <v>7</v>
      </c>
      <c r="P23" s="127">
        <v>194</v>
      </c>
      <c r="Q23" s="130">
        <f t="shared" si="2"/>
        <v>3.608247422680412E-2</v>
      </c>
      <c r="R23" s="125"/>
      <c r="S23" s="127">
        <v>156</v>
      </c>
      <c r="T23" s="127">
        <v>916</v>
      </c>
      <c r="U23" s="130">
        <f t="shared" si="3"/>
        <v>0.1703056768558952</v>
      </c>
      <c r="V23" s="125"/>
      <c r="W23" s="127">
        <v>94</v>
      </c>
      <c r="X23" s="127">
        <v>1170</v>
      </c>
      <c r="Y23" s="130">
        <f t="shared" si="4"/>
        <v>8.0341880341880348E-2</v>
      </c>
      <c r="Z23" s="125"/>
      <c r="AA23" s="127">
        <v>57</v>
      </c>
      <c r="AB23" s="127">
        <v>1485</v>
      </c>
      <c r="AC23" s="130">
        <f t="shared" si="5"/>
        <v>3.8383838383838381E-2</v>
      </c>
      <c r="AD23" s="125"/>
      <c r="AE23" s="127">
        <f>'Table3-6'!C23-'Table3-8'!H23</f>
        <v>133.45611410000001</v>
      </c>
      <c r="AF23" s="127">
        <f>'Table3-6'!D23-'Table3-8'!L23</f>
        <v>109.20344809999989</v>
      </c>
      <c r="AG23" s="127">
        <f>'Table3-6'!E23-'Table3-8'!P23</f>
        <v>71.48974840000011</v>
      </c>
      <c r="AH23" s="125"/>
      <c r="AI23" s="127">
        <f>('Table3-6'!G23+'Table3-8'!AE23)-'Table3-8'!T23</f>
        <v>1422.3506082999997</v>
      </c>
      <c r="AJ23" s="127">
        <f>('Table3-6'!H23+'Table3-8'!AF23)-'Table3-8'!X23</f>
        <v>1217.2326698000002</v>
      </c>
      <c r="AK23" s="127">
        <f>('Table3-6'!I23+'Table3-8'!AG23)-'Table3-8'!AB23</f>
        <v>898.50359520000029</v>
      </c>
      <c r="AL23" s="125"/>
      <c r="AM23" s="127">
        <v>4.1115668999999997</v>
      </c>
      <c r="AN23" s="127">
        <v>0.58736670000000002</v>
      </c>
      <c r="AO23" s="127">
        <v>0.58736670000000002</v>
      </c>
      <c r="AP23" s="127">
        <v>0.58736670000000002</v>
      </c>
      <c r="AQ23" s="125"/>
      <c r="AR23" s="127">
        <v>107.1646578</v>
      </c>
      <c r="AS23" s="127">
        <v>1.8108108000000001</v>
      </c>
      <c r="AT23" s="127">
        <v>1.8108108000000001</v>
      </c>
      <c r="AU23" s="127">
        <v>1.8108108000000001</v>
      </c>
      <c r="AV23" s="125"/>
      <c r="AW23" s="44">
        <f t="shared" si="8"/>
        <v>1424.7487857999997</v>
      </c>
      <c r="AX23" s="44">
        <f t="shared" si="9"/>
        <v>1219.6308473000001</v>
      </c>
      <c r="AY23" s="44">
        <f t="shared" si="10"/>
        <v>900.90177270000027</v>
      </c>
      <c r="AZ23" s="125"/>
      <c r="BA23" s="125"/>
      <c r="BB23" s="125"/>
    </row>
    <row r="24" spans="2:54" x14ac:dyDescent="0.25">
      <c r="B24" t="s">
        <v>35</v>
      </c>
      <c r="C24" s="125"/>
      <c r="D24" s="127">
        <v>291.25461069999989</v>
      </c>
      <c r="E24" s="127">
        <v>5.0925091999999994</v>
      </c>
      <c r="F24" s="127"/>
      <c r="G24" s="127">
        <v>2</v>
      </c>
      <c r="H24" s="127">
        <v>2</v>
      </c>
      <c r="I24" s="130">
        <f t="shared" si="0"/>
        <v>1</v>
      </c>
      <c r="J24" s="125"/>
      <c r="K24" s="127">
        <v>38</v>
      </c>
      <c r="L24" s="127">
        <v>39</v>
      </c>
      <c r="M24" s="130">
        <f t="shared" si="1"/>
        <v>0.97435897435897434</v>
      </c>
      <c r="N24" s="125"/>
      <c r="O24" s="127">
        <v>85</v>
      </c>
      <c r="P24" s="127">
        <v>98</v>
      </c>
      <c r="Q24" s="130">
        <f t="shared" si="2"/>
        <v>0.86734693877551017</v>
      </c>
      <c r="R24" s="125"/>
      <c r="S24" s="127">
        <v>25</v>
      </c>
      <c r="T24" s="127">
        <v>35</v>
      </c>
      <c r="U24" s="130">
        <f t="shared" si="3"/>
        <v>0.7142857142857143</v>
      </c>
      <c r="V24" s="125"/>
      <c r="W24" s="127">
        <v>42</v>
      </c>
      <c r="X24" s="127">
        <v>113</v>
      </c>
      <c r="Y24" s="130">
        <f t="shared" si="4"/>
        <v>0.37168141592920356</v>
      </c>
      <c r="Z24" s="125"/>
      <c r="AA24" s="127">
        <v>128</v>
      </c>
      <c r="AB24" s="127">
        <v>382</v>
      </c>
      <c r="AC24" s="130">
        <f t="shared" si="5"/>
        <v>0.33507853403141363</v>
      </c>
      <c r="AD24" s="125"/>
      <c r="AE24" s="127">
        <f>'Table3-6'!C24-'Table3-8'!H24</f>
        <v>271.62877609999998</v>
      </c>
      <c r="AF24" s="127">
        <f>'Table3-6'!D24-'Table3-8'!L24</f>
        <v>427.49298179999988</v>
      </c>
      <c r="AG24" s="127">
        <f>'Table3-6'!E24-'Table3-8'!P24</f>
        <v>868.85168959999999</v>
      </c>
      <c r="AH24" s="125"/>
      <c r="AI24" s="127">
        <f>('Table3-6'!G24+'Table3-8'!AE24)-'Table3-8'!T24</f>
        <v>1560.7280271999998</v>
      </c>
      <c r="AJ24" s="127">
        <f>('Table3-6'!H24+'Table3-8'!AF24)-'Table3-8'!X24</f>
        <v>1969.5919660999998</v>
      </c>
      <c r="AK24" s="127">
        <f>('Table3-6'!I24+'Table3-8'!AG24)-'Table3-8'!AB24</f>
        <v>2748.4542789000002</v>
      </c>
      <c r="AL24" s="125"/>
      <c r="AM24" s="127">
        <v>2223.4334472999999</v>
      </c>
      <c r="AN24" s="127">
        <v>2145.6654202999998</v>
      </c>
      <c r="AO24" s="127">
        <v>2118.9349123000002</v>
      </c>
      <c r="AP24" s="127">
        <v>2026.7496535</v>
      </c>
      <c r="AQ24" s="125"/>
      <c r="AR24" s="127">
        <v>605.04764670000009</v>
      </c>
      <c r="AS24" s="127">
        <v>482.84043780000007</v>
      </c>
      <c r="AT24" s="127">
        <v>457.37964410000001</v>
      </c>
      <c r="AU24" s="127">
        <v>395.13676450000003</v>
      </c>
      <c r="AV24" s="125"/>
      <c r="AW24" s="44">
        <f t="shared" si="8"/>
        <v>4189.2338853000001</v>
      </c>
      <c r="AX24" s="44">
        <f t="shared" si="9"/>
        <v>4545.9065225000004</v>
      </c>
      <c r="AY24" s="44">
        <f t="shared" si="10"/>
        <v>5170.3406968999998</v>
      </c>
      <c r="AZ24" s="125"/>
      <c r="BA24" s="125"/>
      <c r="BB24" s="125"/>
    </row>
    <row r="25" spans="2:54"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4" ht="15.75" customHeight="1" thickBot="1" x14ac:dyDescent="0.3">
      <c r="B26" s="71" t="s">
        <v>36</v>
      </c>
      <c r="C26" s="71">
        <f>SUM(C7:C25)</f>
        <v>0</v>
      </c>
      <c r="D26" s="71">
        <f>SUM(D7:D25)</f>
        <v>1240.5522189999999</v>
      </c>
      <c r="E26" s="71">
        <f>SUM(E7:E25)</f>
        <v>22.057635699999999</v>
      </c>
      <c r="G26" s="63">
        <f>SUM(G7:G25)</f>
        <v>89</v>
      </c>
      <c r="H26" s="63">
        <f>SUM(H7:H25)</f>
        <v>460</v>
      </c>
      <c r="I26" s="64">
        <f>AVERAGE(I7:I25)</f>
        <v>0.67519707598277534</v>
      </c>
      <c r="K26" s="63">
        <f>SUM(K7:K25)</f>
        <v>102</v>
      </c>
      <c r="L26" s="63">
        <f>SUM(L7:L25)</f>
        <v>747</v>
      </c>
      <c r="M26" s="64">
        <f>AVERAGE(M7:M25)</f>
        <v>0.2671693404532306</v>
      </c>
      <c r="O26" s="63">
        <f>SUM(O7:O25)</f>
        <v>195</v>
      </c>
      <c r="P26" s="63">
        <f>SUM(P7:P25)</f>
        <v>1159</v>
      </c>
      <c r="Q26" s="64">
        <f>AVERAGE(Q7:Q25)</f>
        <v>0.31578217268765157</v>
      </c>
      <c r="S26" s="63">
        <f>SUM(S7:S25)</f>
        <v>563</v>
      </c>
      <c r="T26" s="63">
        <f>SUM(T7:T25)</f>
        <v>2367</v>
      </c>
      <c r="U26" s="64">
        <f>AVERAGE(U7:U25)</f>
        <v>0.52172012198171736</v>
      </c>
      <c r="W26" s="63">
        <f>SUM(W7:W25)</f>
        <v>517</v>
      </c>
      <c r="X26" s="63">
        <f>SUM(X7:X25)</f>
        <v>4196</v>
      </c>
      <c r="Y26" s="64">
        <f>AVERAGE(Y7:Y25)</f>
        <v>0.31688072960863456</v>
      </c>
      <c r="AA26" s="63">
        <f>SUM(AA7:AA25)</f>
        <v>704</v>
      </c>
      <c r="AB26" s="63">
        <f>SUM(AB7:AB25)</f>
        <v>6591</v>
      </c>
      <c r="AC26" s="64">
        <f>AVERAGE(AC7:AC25)</f>
        <v>0.22506538371692861</v>
      </c>
      <c r="AE26" s="63">
        <f>SUM(AE7:AE25)</f>
        <v>3037.0100011999998</v>
      </c>
      <c r="AF26" s="63">
        <f>SUM(AF7:AF25)</f>
        <v>4368.0377676999997</v>
      </c>
      <c r="AG26" s="63">
        <f>SUM(AG7:AG25)</f>
        <v>6386.1391687000014</v>
      </c>
      <c r="AI26" s="63">
        <f>SUM(AI7:AI25)</f>
        <v>19998.478392000001</v>
      </c>
      <c r="AJ26" s="63">
        <f>SUM(AJ7:AJ25)</f>
        <v>26283.094056500002</v>
      </c>
      <c r="AK26" s="63">
        <f>SUM(AK7:AK25)</f>
        <v>30046.596604500006</v>
      </c>
      <c r="AM26" s="63">
        <f>SUM(AM7:AM25)</f>
        <v>4507.6251186</v>
      </c>
      <c r="AN26" s="63">
        <f>SUM(AN7:AN25)</f>
        <v>4094.8565108000003</v>
      </c>
      <c r="AO26" s="63">
        <f>SUM(AO7:AO25)</f>
        <v>3813.8134138000005</v>
      </c>
      <c r="AP26" s="63">
        <f>SUM(AP7:AP25)</f>
        <v>3385.7446811</v>
      </c>
      <c r="AR26" s="63">
        <f>SUM(AR7:AR25)</f>
        <v>2256.2357941999999</v>
      </c>
      <c r="AS26" s="63">
        <f>SUM(AS7:AS25)</f>
        <v>1320.9578988000003</v>
      </c>
      <c r="AT26" s="63">
        <f>SUM(AT7:AT25)</f>
        <v>1093.6797005000001</v>
      </c>
      <c r="AU26" s="63">
        <f>SUM(AU7:AU25)</f>
        <v>806.70597080000005</v>
      </c>
      <c r="AW26" s="63">
        <f>SUM(AW7:AW25)</f>
        <v>25414.292801600001</v>
      </c>
      <c r="AX26" s="63">
        <f>SUM(AX7:AX25)</f>
        <v>31190.587170799998</v>
      </c>
      <c r="AY26" s="63">
        <f>SUM(AY7:AY25)</f>
        <v>34239.047256400001</v>
      </c>
    </row>
    <row r="27" spans="2:54"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31">
        <f>AE26/(AE26+AN26)</f>
        <v>0.42583663001683503</v>
      </c>
      <c r="AF27" s="131">
        <f>AF26/(AF26+AO26)</f>
        <v>0.53386912946749487</v>
      </c>
      <c r="AG27" s="131">
        <f>AG26/(AG26+AP26)</f>
        <v>0.65352180468566512</v>
      </c>
      <c r="AI27" s="131">
        <f>AI26/(AI26+AS26)</f>
        <v>0.93803973609893088</v>
      </c>
      <c r="AJ27" s="131">
        <f>AJ26/(AJ26+AT26)</f>
        <v>0.96005081861699071</v>
      </c>
      <c r="AK27" s="131">
        <f>AK26/(AK26+AU26)</f>
        <v>0.97385349692042955</v>
      </c>
    </row>
    <row r="28" spans="2:54" x14ac:dyDescent="0.25">
      <c r="H28" s="44"/>
      <c r="L28" s="44"/>
      <c r="P28" s="44"/>
      <c r="AE28" s="44">
        <f>ROUND(AE26+AN26,-1)</f>
        <v>7130</v>
      </c>
      <c r="AF28" s="44">
        <f>ROUND(AF26+AO26,-1)</f>
        <v>8180</v>
      </c>
      <c r="AG28" s="44">
        <f>ROUND(AG26+AP26,-1)</f>
        <v>9770</v>
      </c>
      <c r="AI28" s="44">
        <f>ROUND(AI26+AS26,-1)</f>
        <v>21320</v>
      </c>
      <c r="AJ28" s="44">
        <f>ROUND(AJ26+AT26,-1)</f>
        <v>27380</v>
      </c>
      <c r="AK28" s="44">
        <f>ROUND(AK26+AU26,-1)</f>
        <v>30850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2024-08-30T17:25:06Z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2024-07-19T17:21:12Z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00c525a4-d3ac-4e49-ac87-93c273b1ce9c</vt:lpwstr>
  </property>
  <property fmtid="{D5CDD505-2E9C-101B-9397-08002B2CF9AE}" pid="8" name="MSIP_Label_09b73270-2993-4076-be47-9c78f42a1e84_ContentBits">
    <vt:lpwstr>0</vt:lpwstr>
  </property>
</Properties>
</file>